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380" firstSheet="4" activeTab="4"/>
  </bookViews>
  <sheets>
    <sheet name="PELAYANANAIRMINUM2014" sheetId="12" r:id="rId1"/>
    <sheet name="PELAYANANAIRMINUM2015" sheetId="13" r:id="rId2"/>
    <sheet name="PELAYANANAIRMINUM2016" sheetId="15" r:id="rId3"/>
    <sheet name="PELAYANANAIRMINUM2017" sheetId="5" r:id="rId4"/>
    <sheet name="REKAPDATAAIRMINUMDANSANITASI" sheetId="4" r:id="rId5"/>
  </sheets>
  <externalReferences>
    <externalReference r:id="rId6"/>
  </externalReferences>
  <definedNames>
    <definedName name="_xlnm.Print_Area" localSheetId="3">PELAYANANAIRMINUM2017!$A$1:$Q$472</definedName>
  </definedNames>
  <calcPr calcId="144525"/>
</workbook>
</file>

<file path=xl/sharedStrings.xml><?xml version="1.0" encoding="utf-8"?>
<sst xmlns="http://schemas.openxmlformats.org/spreadsheetml/2006/main" count="2208" uniqueCount="411">
  <si>
    <t>PROSENTASE AKSES FASILITAS AIR MINUM DALAM KABUPATEN LAHAT TAHUN 2014 (Perpipaan dan Sumur Bor)</t>
  </si>
  <si>
    <t>NO</t>
  </si>
  <si>
    <t>KECAMATAN</t>
  </si>
  <si>
    <t>DESA</t>
  </si>
  <si>
    <t xml:space="preserve">JUMLAH </t>
  </si>
  <si>
    <t>JUMLAH</t>
  </si>
  <si>
    <t xml:space="preserve">PENGGUNA BERSIH </t>
  </si>
  <si>
    <t>SUMBER DATA PDAM&amp;DPRKPP</t>
  </si>
  <si>
    <t>JIWA</t>
  </si>
  <si>
    <t>KK</t>
  </si>
  <si>
    <t>TJ. SAKTI PUMU</t>
  </si>
  <si>
    <t>Kembang Ayun</t>
  </si>
  <si>
    <t>Gunung Meraksa</t>
  </si>
  <si>
    <t>Tanjung Alam</t>
  </si>
  <si>
    <t>Batu Rancing</t>
  </si>
  <si>
    <t>Suban</t>
  </si>
  <si>
    <t>Genting</t>
  </si>
  <si>
    <t>Gunung Ayu</t>
  </si>
  <si>
    <t>Ujung Pulau</t>
  </si>
  <si>
    <t>Muara Cawang</t>
  </si>
  <si>
    <t>Kepala Siring</t>
  </si>
  <si>
    <t>Simpang Tiga PUMU</t>
  </si>
  <si>
    <t>Gunung Raya</t>
  </si>
  <si>
    <t>Talang Tinggi</t>
  </si>
  <si>
    <t>Karang Agung</t>
  </si>
  <si>
    <t>%</t>
  </si>
  <si>
    <t>JARAI</t>
  </si>
  <si>
    <t>Sadan</t>
  </si>
  <si>
    <t>Penantian</t>
  </si>
  <si>
    <t>Bandar Aji</t>
  </si>
  <si>
    <t>Tertap</t>
  </si>
  <si>
    <t>Serambi</t>
  </si>
  <si>
    <t>Muara tawi</t>
  </si>
  <si>
    <t>Kedaton</t>
  </si>
  <si>
    <t>Pelajaran</t>
  </si>
  <si>
    <t>Nanti Giri</t>
  </si>
  <si>
    <t>Pamasalak</t>
  </si>
  <si>
    <t>Jemaring</t>
  </si>
  <si>
    <t>Aromantai</t>
  </si>
  <si>
    <t>Jarai</t>
  </si>
  <si>
    <t>Tanjung Menang</t>
  </si>
  <si>
    <t>Mangun Sari</t>
  </si>
  <si>
    <t>Pagar Dewa</t>
  </si>
  <si>
    <t>Sukananti</t>
  </si>
  <si>
    <t>Lubuk saung</t>
  </si>
  <si>
    <t>Karang Tanding</t>
  </si>
  <si>
    <t>Gunung kaya</t>
  </si>
  <si>
    <t>Gunung Megang</t>
  </si>
  <si>
    <t>Data Dari PDAM</t>
  </si>
  <si>
    <t>KOTA AGUNG</t>
  </si>
  <si>
    <t>Bangke</t>
  </si>
  <si>
    <t>Tebat langsat</t>
  </si>
  <si>
    <t>Singapure</t>
  </si>
  <si>
    <t>Gunung Liwat</t>
  </si>
  <si>
    <t>Kebun Jati</t>
  </si>
  <si>
    <t>Bintuhan</t>
  </si>
  <si>
    <t>Muntar Alam Baru</t>
  </si>
  <si>
    <t>Pandan Arang Ulu</t>
  </si>
  <si>
    <t>Muntar Alam lama</t>
  </si>
  <si>
    <t>Tanjung Raman</t>
  </si>
  <si>
    <t>Tunggul Bute</t>
  </si>
  <si>
    <t>Karang Endah</t>
  </si>
  <si>
    <t>Suka Raja</t>
  </si>
  <si>
    <t>Gedung Agung</t>
  </si>
  <si>
    <t>Kota Agung</t>
  </si>
  <si>
    <t>Lawang Agung</t>
  </si>
  <si>
    <t>Sukarami</t>
  </si>
  <si>
    <t>Tanjung Beringin</t>
  </si>
  <si>
    <t>Pagaruyung</t>
  </si>
  <si>
    <t>Muara Gula</t>
  </si>
  <si>
    <t>Tanjung Bulan</t>
  </si>
  <si>
    <t>Data dari PDAM</t>
  </si>
  <si>
    <t>PROSENTASE AKSES FASILITAS AIR MINUM DALAM KABUPATEN LAHAT TAHUN 2014</t>
  </si>
  <si>
    <t>PULAU PINANG</t>
  </si>
  <si>
    <t>Tanjung Mulak</t>
  </si>
  <si>
    <t>Pulau Pinang</t>
  </si>
  <si>
    <t>Tanjung Sirih</t>
  </si>
  <si>
    <t>Lubuk Sepang</t>
  </si>
  <si>
    <t>Karang Dalam</t>
  </si>
  <si>
    <t>Kuba</t>
  </si>
  <si>
    <t>Jati</t>
  </si>
  <si>
    <t>Pagar Batu</t>
  </si>
  <si>
    <t>Muara Siban</t>
  </si>
  <si>
    <t>Perigi</t>
  </si>
  <si>
    <t>Kerung</t>
  </si>
  <si>
    <t>Talang Sawah</t>
  </si>
  <si>
    <t>Talang Sejemput</t>
  </si>
  <si>
    <t>MERAPI BARAT</t>
  </si>
  <si>
    <t>Suka Cinta</t>
  </si>
  <si>
    <t>Gunung Agung</t>
  </si>
  <si>
    <t>Tanjung Pinang</t>
  </si>
  <si>
    <t>Suka Marga</t>
  </si>
  <si>
    <t>Payo</t>
  </si>
  <si>
    <t>Tanjung Telang</t>
  </si>
  <si>
    <t>Lubuk Kepayang</t>
  </si>
  <si>
    <t>Muara temiang</t>
  </si>
  <si>
    <t>Ulak pandan</t>
  </si>
  <si>
    <t>Negeri Agung</t>
  </si>
  <si>
    <t>Lebak Budi</t>
  </si>
  <si>
    <t>Tanjung baru</t>
  </si>
  <si>
    <t>Kebur</t>
  </si>
  <si>
    <t>Telatang</t>
  </si>
  <si>
    <t>Muara Maung</t>
  </si>
  <si>
    <t>Merapi</t>
  </si>
  <si>
    <t>Purwosari</t>
  </si>
  <si>
    <t>Karang rejo</t>
  </si>
  <si>
    <t>LAHAT</t>
  </si>
  <si>
    <t>Lahat tengah</t>
  </si>
  <si>
    <t>Gunung gajah</t>
  </si>
  <si>
    <t>Pagar Agung</t>
  </si>
  <si>
    <t>Pasar baru</t>
  </si>
  <si>
    <t>Kota baru</t>
  </si>
  <si>
    <t>Pasar lama</t>
  </si>
  <si>
    <t>Pasar Bawah</t>
  </si>
  <si>
    <t>RD. PJKA</t>
  </si>
  <si>
    <t>Bandar Agung</t>
  </si>
  <si>
    <t>Kota Negara</t>
  </si>
  <si>
    <t>Kota jaya</t>
  </si>
  <si>
    <t>RD. PJKA Bandar Agung</t>
  </si>
  <si>
    <t>Sari Bunga mas</t>
  </si>
  <si>
    <t>Bandar Jaya</t>
  </si>
  <si>
    <t>Talang Jawa Selatan</t>
  </si>
  <si>
    <t>Talang Jawa Utara</t>
  </si>
  <si>
    <t>Padang lengkuas</t>
  </si>
  <si>
    <t>Selawi</t>
  </si>
  <si>
    <t>Sukanegara</t>
  </si>
  <si>
    <t>Kota raya</t>
  </si>
  <si>
    <t>Keban</t>
  </si>
  <si>
    <t>Pagar Sari</t>
  </si>
  <si>
    <t>Pagar Negara</t>
  </si>
  <si>
    <t>Senabing</t>
  </si>
  <si>
    <t>Manggul</t>
  </si>
  <si>
    <t>Ulak Lebar</t>
  </si>
  <si>
    <t>Giri Mulya</t>
  </si>
  <si>
    <t>Makartitama</t>
  </si>
  <si>
    <t>Banjar Negara</t>
  </si>
  <si>
    <t>Tanjung Payang</t>
  </si>
  <si>
    <t>Tanjung tebat</t>
  </si>
  <si>
    <t>Nantal</t>
  </si>
  <si>
    <t>Karang Anyar</t>
  </si>
  <si>
    <t>Karang baru</t>
  </si>
  <si>
    <t>Ulak Mas</t>
  </si>
  <si>
    <t>PAJAR BULAN</t>
  </si>
  <si>
    <t>Talang Baru</t>
  </si>
  <si>
    <t>Talang Pagar Agung</t>
  </si>
  <si>
    <t>Bantunan</t>
  </si>
  <si>
    <t>Suka Bumi</t>
  </si>
  <si>
    <t>Pulau Panggung</t>
  </si>
  <si>
    <t>Pajar Bulan</t>
  </si>
  <si>
    <t>Kota Raya lembak</t>
  </si>
  <si>
    <t>Sumur</t>
  </si>
  <si>
    <t>Gelung sakti</t>
  </si>
  <si>
    <t xml:space="preserve">Pulau </t>
  </si>
  <si>
    <t>Ulak bandung</t>
  </si>
  <si>
    <t>Talang Padang Tinggi</t>
  </si>
  <si>
    <t>Aceh</t>
  </si>
  <si>
    <t>Pajar Tinggi</t>
  </si>
  <si>
    <t>Kota raya darat</t>
  </si>
  <si>
    <t>Jentian</t>
  </si>
  <si>
    <t>Tongkok</t>
  </si>
  <si>
    <t>Benua Raja</t>
  </si>
  <si>
    <t>Talang Mengkenang</t>
  </si>
  <si>
    <t>Talang tangsi</t>
  </si>
  <si>
    <t>MULAK ULU</t>
  </si>
  <si>
    <t>Karang Lebak</t>
  </si>
  <si>
    <t>Babatan</t>
  </si>
  <si>
    <t>Muara Tiga</t>
  </si>
  <si>
    <t>Sengkuang</t>
  </si>
  <si>
    <t>Penindaian</t>
  </si>
  <si>
    <t>Datar Balam</t>
  </si>
  <si>
    <t>Tebing Tinggi</t>
  </si>
  <si>
    <t>Geramat</t>
  </si>
  <si>
    <t>Pengentaan</t>
  </si>
  <si>
    <t>Lesung batu</t>
  </si>
  <si>
    <t>Air Puar</t>
  </si>
  <si>
    <t>Mengkenang</t>
  </si>
  <si>
    <t xml:space="preserve">Lawang Agung </t>
  </si>
  <si>
    <t>Padang masat</t>
  </si>
  <si>
    <t>Jadian Baru</t>
  </si>
  <si>
    <t>Jadian Lama</t>
  </si>
  <si>
    <t>Talang Berangin</t>
  </si>
  <si>
    <t>Padang Bindu</t>
  </si>
  <si>
    <t>Keban Agung</t>
  </si>
  <si>
    <t>Danau Belidang</t>
  </si>
  <si>
    <t>Talang Padang</t>
  </si>
  <si>
    <t>Lubuk Dendan</t>
  </si>
  <si>
    <t>Penandingan</t>
  </si>
  <si>
    <t>Durian Dangkal</t>
  </si>
  <si>
    <t>KIKIM SELATAN</t>
  </si>
  <si>
    <t>Pandan Arang</t>
  </si>
  <si>
    <t>Tanjung Kurung</t>
  </si>
  <si>
    <t>Nanjungan</t>
  </si>
  <si>
    <t>Pagardin</t>
  </si>
  <si>
    <t>Pulau Beringin</t>
  </si>
  <si>
    <t>Beringin Jaya</t>
  </si>
  <si>
    <t>Banu Ayu</t>
  </si>
  <si>
    <t>Sirah Pulau</t>
  </si>
  <si>
    <t>Pagar jati</t>
  </si>
  <si>
    <t>Karang Cahaya</t>
  </si>
  <si>
    <t>Jaga baya</t>
  </si>
  <si>
    <t>Beringin Janggut</t>
  </si>
  <si>
    <t>Keban Jaya</t>
  </si>
  <si>
    <t>Lubuk Lungkang</t>
  </si>
  <si>
    <t>KIKIM TIMUR</t>
  </si>
  <si>
    <t>Bunga Mas</t>
  </si>
  <si>
    <t>Gunung kembang</t>
  </si>
  <si>
    <t>Tanjung Bindu</t>
  </si>
  <si>
    <t>Lubuk tampang</t>
  </si>
  <si>
    <t>Lubuk Nambulan</t>
  </si>
  <si>
    <t>Gelumbang</t>
  </si>
  <si>
    <t>Gunung Aji</t>
  </si>
  <si>
    <t>Gunung Kerto</t>
  </si>
  <si>
    <t>Padu raksa</t>
  </si>
  <si>
    <t>Seronggo</t>
  </si>
  <si>
    <t>Datar serdang</t>
  </si>
  <si>
    <t>Batu Urip</t>
  </si>
  <si>
    <t>Cecar</t>
  </si>
  <si>
    <t>Petikal lama</t>
  </si>
  <si>
    <t>Muara Empayang</t>
  </si>
  <si>
    <t>Lubuk Kute</t>
  </si>
  <si>
    <t>Petikal baru</t>
  </si>
  <si>
    <t>Babat lama</t>
  </si>
  <si>
    <t>Tanda Raja</t>
  </si>
  <si>
    <t>Muara Danau</t>
  </si>
  <si>
    <t>Sendawar</t>
  </si>
  <si>
    <t>Lubuk Layang Ilir</t>
  </si>
  <si>
    <t>Binjai</t>
  </si>
  <si>
    <t>Lubuk Layang Ulu</t>
  </si>
  <si>
    <t>Cempaka sakti</t>
  </si>
  <si>
    <t>Suka harjo</t>
  </si>
  <si>
    <t>Marga Mulya</t>
  </si>
  <si>
    <t>Kencana sari</t>
  </si>
  <si>
    <t>Linggar jaya</t>
  </si>
  <si>
    <t>Purwaraja</t>
  </si>
  <si>
    <t>KIKIM TENGAH</t>
  </si>
  <si>
    <t>Sungai laru</t>
  </si>
  <si>
    <t>Muara linsing</t>
  </si>
  <si>
    <t>Maspura</t>
  </si>
  <si>
    <t>Suka raja</t>
  </si>
  <si>
    <t>Tanjung Aur</t>
  </si>
  <si>
    <t>Purbamas</t>
  </si>
  <si>
    <t>Banyumas</t>
  </si>
  <si>
    <t>KIKIM BARAT</t>
  </si>
  <si>
    <t>Saung Naga</t>
  </si>
  <si>
    <t>Suka Merindu</t>
  </si>
  <si>
    <t>Jajaran baru</t>
  </si>
  <si>
    <t>Wonorejo</t>
  </si>
  <si>
    <t>Babat baru</t>
  </si>
  <si>
    <t>Jajaran lama</t>
  </si>
  <si>
    <t>Lubuk Seketi</t>
  </si>
  <si>
    <t>Suka rame</t>
  </si>
  <si>
    <t>Singapura</t>
  </si>
  <si>
    <t>Purnama sari</t>
  </si>
  <si>
    <t>Wanaraya</t>
  </si>
  <si>
    <t>Purworejo</t>
  </si>
  <si>
    <t>Suka Bhakti</t>
  </si>
  <si>
    <t>Mekar Jaya</t>
  </si>
  <si>
    <t>Darma Raharja</t>
  </si>
  <si>
    <t>Sido Makmur</t>
  </si>
  <si>
    <t>PSEKSU</t>
  </si>
  <si>
    <t>Sukajadi</t>
  </si>
  <si>
    <t>Tanjung Agung</t>
  </si>
  <si>
    <t>Batuniding</t>
  </si>
  <si>
    <t>Tanjung Raya</t>
  </si>
  <si>
    <t>Lubuk Mabar</t>
  </si>
  <si>
    <t>Lubuk Tuba</t>
  </si>
  <si>
    <t>Lubuk Atung</t>
  </si>
  <si>
    <t>Muaran Cawang</t>
  </si>
  <si>
    <t>GUMAY TALANG</t>
  </si>
  <si>
    <t>Sugiwaras</t>
  </si>
  <si>
    <t>Tanjung Periuk</t>
  </si>
  <si>
    <t>Tanjung Karangan</t>
  </si>
  <si>
    <t>Muara tandi</t>
  </si>
  <si>
    <t>Darmo</t>
  </si>
  <si>
    <t>Indikat Ilir</t>
  </si>
  <si>
    <t>Mandi Angin</t>
  </si>
  <si>
    <t>Ngalam baru</t>
  </si>
  <si>
    <t>Tanjung Dalam</t>
  </si>
  <si>
    <t>Tanah Pilih</t>
  </si>
  <si>
    <t>Batay</t>
  </si>
  <si>
    <t>Sukamakmur</t>
  </si>
  <si>
    <t>PAGAR GUNUNG</t>
  </si>
  <si>
    <t>Bandung Agung</t>
  </si>
  <si>
    <t>Air Lingkar</t>
  </si>
  <si>
    <t>Batu Rusa</t>
  </si>
  <si>
    <t>Kupang</t>
  </si>
  <si>
    <t>Sawah darat</t>
  </si>
  <si>
    <t>Danau</t>
  </si>
  <si>
    <t>Siring Agung</t>
  </si>
  <si>
    <t>Pagar Alam</t>
  </si>
  <si>
    <t>Rimba Sujud</t>
  </si>
  <si>
    <t>Germidar Ilir</t>
  </si>
  <si>
    <t>Germidar Ulu</t>
  </si>
  <si>
    <t>Padang Pagun</t>
  </si>
  <si>
    <t>Muara Dua</t>
  </si>
  <si>
    <t>Merindu</t>
  </si>
  <si>
    <t>MERAPI TIMUR</t>
  </si>
  <si>
    <t>Lebuay bandung</t>
  </si>
  <si>
    <t>Gunung Kembang</t>
  </si>
  <si>
    <t>Prabu Menang</t>
  </si>
  <si>
    <t>Banjar sari</t>
  </si>
  <si>
    <t>Arahan</t>
  </si>
  <si>
    <t>Tanjung Lontar</t>
  </si>
  <si>
    <t>Muara Lawai</t>
  </si>
  <si>
    <t>Tanjung jambu</t>
  </si>
  <si>
    <t>Cempaka Wangi</t>
  </si>
  <si>
    <t>Lematang jaya</t>
  </si>
  <si>
    <t>TJ. SAKTI PUMI</t>
  </si>
  <si>
    <t>Pulau Panas</t>
  </si>
  <si>
    <t>Sindang Panjang</t>
  </si>
  <si>
    <t>Benteng</t>
  </si>
  <si>
    <t>Masam Bulau</t>
  </si>
  <si>
    <t>Tanjung Sakti</t>
  </si>
  <si>
    <t>Negeri Kaya</t>
  </si>
  <si>
    <t>Lubuk tabun</t>
  </si>
  <si>
    <t>Pagar Jati</t>
  </si>
  <si>
    <t>Lubuk Dalam</t>
  </si>
  <si>
    <t>GUMAY ULU</t>
  </si>
  <si>
    <t>Tinggi Hari</t>
  </si>
  <si>
    <t>Sinjar Bulan</t>
  </si>
  <si>
    <t>Padang Gumay</t>
  </si>
  <si>
    <t>Simpur</t>
  </si>
  <si>
    <t>Lubuk Selo</t>
  </si>
  <si>
    <t>Rindu Hati</t>
  </si>
  <si>
    <t>Sumber Karya</t>
  </si>
  <si>
    <t>Trans SP II Padang Muara Dua</t>
  </si>
  <si>
    <t>MERAPI SELATAN</t>
  </si>
  <si>
    <t>Padang</t>
  </si>
  <si>
    <t>Tanjung menang</t>
  </si>
  <si>
    <t>Lubuk Pedaro</t>
  </si>
  <si>
    <t>Talang Akar</t>
  </si>
  <si>
    <t>Lubuk Betung</t>
  </si>
  <si>
    <t>Perangai</t>
  </si>
  <si>
    <t>TANJUNG TEBAT</t>
  </si>
  <si>
    <t>Pandan Arang ilir</t>
  </si>
  <si>
    <t>Tanjung Kurung ulu</t>
  </si>
  <si>
    <t>Tanjung Kurung Ilir</t>
  </si>
  <si>
    <t>Tanjung Baru</t>
  </si>
  <si>
    <t>Tanjung Nibung</t>
  </si>
  <si>
    <t>Tanjung Bai</t>
  </si>
  <si>
    <t>Air Dingin Lama</t>
  </si>
  <si>
    <t>Air Dingin Baru</t>
  </si>
  <si>
    <t>Talang Jawa</t>
  </si>
  <si>
    <t>Padang Perigi</t>
  </si>
  <si>
    <t>MUARA PAYANG</t>
  </si>
  <si>
    <t>Muara Payang</t>
  </si>
  <si>
    <t>Muara gelumpai</t>
  </si>
  <si>
    <t>Lawang Agung Lama</t>
  </si>
  <si>
    <t>Lawang Agung Baru</t>
  </si>
  <si>
    <t>Muara jauh</t>
  </si>
  <si>
    <t>Bandu Agung</t>
  </si>
  <si>
    <t>SUKAMERINDU</t>
  </si>
  <si>
    <t>Sukamerindu</t>
  </si>
  <si>
    <t>Guru  Agung</t>
  </si>
  <si>
    <t>Karang Caya</t>
  </si>
  <si>
    <t>Kapitan</t>
  </si>
  <si>
    <t>Rambai Kaca</t>
  </si>
  <si>
    <t>Pagar Kaya</t>
  </si>
  <si>
    <t>Sukaraja</t>
  </si>
  <si>
    <t>Perkotaan</t>
  </si>
  <si>
    <t>Perdesaan</t>
  </si>
  <si>
    <t>JUMLAH 22 KECAMATAN</t>
  </si>
  <si>
    <t>Realisasi</t>
  </si>
  <si>
    <t>Lahat,                       Mei  2018</t>
  </si>
  <si>
    <t xml:space="preserve">Kepala Bidang Kawasan perukiman </t>
  </si>
  <si>
    <t>dan Penyehatan Lingkungan</t>
  </si>
  <si>
    <t>LIMRA NAUPAN, S.T. M.T</t>
  </si>
  <si>
    <t>Nip. 197405272001121003</t>
  </si>
  <si>
    <t>PROSENTASE AKSES FASILITAS AIR MINUM DALAM KABUPATEN LAHAT TAHUN 2015 (Perpipaan dan Sumur Bor)</t>
  </si>
  <si>
    <t>PROSENTASE AKSES FASILITAS AIR MINUM DALAM KABUPATEN LAHAT TAHUN 2015</t>
  </si>
  <si>
    <t>PROSENTASE AKSES FASILITAS AIR MINUM DALAM KABUPATEN LAHAT TAHUN 2016 (Perpipaan dan Sumur Bor)</t>
  </si>
  <si>
    <t>PROSENTASE AKSES FASILITAS AIR MINUM DALAM KABUPATEN LAHAT TAHUN 2016</t>
  </si>
  <si>
    <t>PROSENTASE PENGGUNA AIR BERSIH DALAM KABUPATEN LAHAT TAHUN 2017 (Perpipaan dan Sumur Bor)</t>
  </si>
  <si>
    <t>karang tanding</t>
  </si>
  <si>
    <t>PROSENTASE PENGGUNA AIR BERSIH DALAM KABUPATEN LAHAT TAHUN 2017</t>
  </si>
  <si>
    <t>Keban jaya</t>
  </si>
  <si>
    <t>Rambai kaca</t>
  </si>
  <si>
    <t>MULAK SEBINGKAI</t>
  </si>
  <si>
    <t>LAHAT SELATAN</t>
  </si>
  <si>
    <t>Total</t>
  </si>
  <si>
    <t>JUMLAH 24 KECAMATAN</t>
  </si>
  <si>
    <t>Nb. Sistem Perpipaan dan Sumur Bor</t>
  </si>
  <si>
    <t xml:space="preserve"> I. RUMAH TANGGA YANG MEMILIKI AKSES AIR MINUM</t>
  </si>
  <si>
    <t>KABUPATEN LAHAT TAHUN 2014 - 2019</t>
  </si>
  <si>
    <t>Wilayah</t>
  </si>
  <si>
    <t>Jumlah KK/RT</t>
  </si>
  <si>
    <t>KK/RT</t>
  </si>
  <si>
    <t>Kabupaten Lahat</t>
  </si>
  <si>
    <t xml:space="preserve"> II. RUMAH TANGGA YANG MEMILIKI AKSES SANITASI / MCK + IPAL KOMUNAL</t>
  </si>
  <si>
    <t>2.66</t>
  </si>
  <si>
    <t>Lahat,               November 2020</t>
  </si>
  <si>
    <t>An.Kepala Dinas Perumahan  Rakyat Kawasan Permukiman</t>
  </si>
  <si>
    <t>dan  Pertanahan Kab. Lahat</t>
  </si>
  <si>
    <t>Sekretaris,</t>
  </si>
  <si>
    <t>Ir.FAISAL AMRIE, M.S.i</t>
  </si>
  <si>
    <t>Nip. 196406151990031013</t>
  </si>
  <si>
    <t xml:space="preserve"> RUMAH TANGGA YANG MEMILIKI AKSES AIR BERSIH</t>
  </si>
  <si>
    <t>KABUPATEN LAHAT TAHUN 2012 - 2017</t>
  </si>
  <si>
    <t>KK/%</t>
  </si>
  <si>
    <t>7829 / 8,22 %</t>
  </si>
  <si>
    <t>8413 / 8,74 %</t>
  </si>
  <si>
    <t>9584 / 9,85 %</t>
  </si>
  <si>
    <t>10840 / 11,02%</t>
  </si>
  <si>
    <t>11074 / 11,14 %</t>
  </si>
  <si>
    <t>27.520 / 27,40 %</t>
  </si>
  <si>
    <t>Lahat,    29  Desember  2017</t>
  </si>
  <si>
    <t xml:space="preserve">an. </t>
  </si>
  <si>
    <t>Kepala Dinas</t>
  </si>
  <si>
    <t>WANCIK, S IP</t>
  </si>
  <si>
    <t>Nip. 196306161983031009</t>
  </si>
  <si>
    <t>jiwa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</si>
</sst>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&quot;Rp&quot;* #,##0_-;\-&quot;Rp&quot;* #,##0_-;_-&quot;Rp&quot;* &quot;-&quot;??_-;_-@_-"/>
    <numFmt numFmtId="178" formatCode="_(* #,##0.00_);_(* \(#,##0.00\);_(* &quot;-&quot;??_);_(@_)"/>
    <numFmt numFmtId="41" formatCode="_-* #,##0_-;\-* #,##0_-;_-* &quot;-&quot;_-;_-@_-"/>
    <numFmt numFmtId="179" formatCode="_-&quot;Rp&quot;* #,##0.00_-;\-&quot;Rp&quot;* #,##0.00_-;_-&quot;Rp&quot;* &quot;-&quot;??_-;_-@_-"/>
  </numFmts>
  <fonts count="31">
    <font>
      <sz val="11"/>
      <color theme="1"/>
      <name val="Calibri"/>
      <charset val="1"/>
      <scheme val="minor"/>
    </font>
    <font>
      <sz val="12"/>
      <color theme="1"/>
      <name val="Calibri"/>
      <charset val="1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1"/>
      <scheme val="minor"/>
    </font>
    <font>
      <b/>
      <sz val="12"/>
      <color theme="1"/>
      <name val="Calibri"/>
      <charset val="1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charset val="1"/>
      <scheme val="minor"/>
    </font>
    <font>
      <sz val="10"/>
      <color theme="1"/>
      <name val="Calibri"/>
      <charset val="134"/>
      <scheme val="minor"/>
    </font>
    <font>
      <sz val="10"/>
      <name val="Calibri"/>
      <charset val="1"/>
      <scheme val="minor"/>
    </font>
    <font>
      <sz val="11"/>
      <name val="Calibri"/>
      <charset val="1"/>
      <scheme val="minor"/>
    </font>
    <font>
      <sz val="11"/>
      <color rgb="FFFF0000"/>
      <name val="Calibri"/>
      <charset val="1"/>
      <scheme val="minor"/>
    </font>
    <font>
      <sz val="10"/>
      <color rgb="FFFF0000"/>
      <name val="Calibri"/>
      <charset val="1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11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7" borderId="18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5" fillId="14" borderId="2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10" borderId="1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13" borderId="19" applyNumberForma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131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41" fontId="1" fillId="0" borderId="6" xfId="0" applyNumberFormat="1" applyFont="1" applyBorder="1"/>
    <xf numFmtId="2" fontId="1" fillId="0" borderId="6" xfId="0" applyNumberFormat="1" applyFont="1" applyBorder="1"/>
    <xf numFmtId="41" fontId="1" fillId="0" borderId="6" xfId="3" applyFont="1" applyBorder="1"/>
    <xf numFmtId="0" fontId="1" fillId="0" borderId="5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41" fontId="0" fillId="0" borderId="0" xfId="3" applyFont="1" applyAlignment="1">
      <alignment horizontal="center"/>
    </xf>
    <xf numFmtId="41" fontId="0" fillId="0" borderId="0" xfId="3" applyFont="1"/>
    <xf numFmtId="41" fontId="2" fillId="0" borderId="0" xfId="3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0" borderId="1" xfId="0" applyBorder="1"/>
    <xf numFmtId="41" fontId="0" fillId="0" borderId="1" xfId="3" applyFont="1" applyBorder="1"/>
    <xf numFmtId="41" fontId="0" fillId="0" borderId="1" xfId="3" applyFont="1" applyBorder="1" applyAlignment="1">
      <alignment horizontal="right"/>
    </xf>
    <xf numFmtId="2" fontId="5" fillId="0" borderId="10" xfId="0" applyNumberFormat="1" applyFont="1" applyBorder="1"/>
    <xf numFmtId="0" fontId="0" fillId="0" borderId="4" xfId="0" applyBorder="1"/>
    <xf numFmtId="0" fontId="0" fillId="0" borderId="6" xfId="0" applyBorder="1"/>
    <xf numFmtId="41" fontId="0" fillId="0" borderId="6" xfId="3" applyFont="1" applyBorder="1"/>
    <xf numFmtId="41" fontId="0" fillId="0" borderId="6" xfId="3" applyFont="1" applyBorder="1" applyAlignment="1">
      <alignment horizontal="right"/>
    </xf>
    <xf numFmtId="0" fontId="0" fillId="0" borderId="11" xfId="0" applyBorder="1"/>
    <xf numFmtId="0" fontId="5" fillId="0" borderId="6" xfId="0" applyFont="1" applyBorder="1" applyAlignment="1">
      <alignment horizontal="right"/>
    </xf>
    <xf numFmtId="41" fontId="5" fillId="0" borderId="6" xfId="3" applyFont="1" applyBorder="1"/>
    <xf numFmtId="41" fontId="5" fillId="0" borderId="6" xfId="3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0" xfId="0" applyBorder="1"/>
    <xf numFmtId="41" fontId="0" fillId="0" borderId="6" xfId="0" applyNumberFormat="1" applyBorder="1" applyAlignment="1">
      <alignment horizontal="right"/>
    </xf>
    <xf numFmtId="0" fontId="0" fillId="0" borderId="5" xfId="0" applyBorder="1"/>
    <xf numFmtId="0" fontId="5" fillId="0" borderId="5" xfId="0" applyFont="1" applyBorder="1" applyAlignment="1">
      <alignment horizontal="right"/>
    </xf>
    <xf numFmtId="41" fontId="5" fillId="0" borderId="5" xfId="3" applyFont="1" applyBorder="1"/>
    <xf numFmtId="41" fontId="5" fillId="0" borderId="5" xfId="3" applyFont="1" applyBorder="1" applyAlignment="1">
      <alignment horizontal="right"/>
    </xf>
    <xf numFmtId="2" fontId="5" fillId="0" borderId="8" xfId="0" applyNumberFormat="1" applyFont="1" applyBorder="1"/>
    <xf numFmtId="0" fontId="5" fillId="0" borderId="9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1" fontId="0" fillId="0" borderId="1" xfId="0" applyNumberFormat="1" applyBorder="1" applyAlignment="1">
      <alignment horizontal="right"/>
    </xf>
    <xf numFmtId="0" fontId="0" fillId="0" borderId="2" xfId="0" applyBorder="1"/>
    <xf numFmtId="41" fontId="0" fillId="0" borderId="5" xfId="3" applyFont="1" applyBorder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6" fillId="0" borderId="1" xfId="0" applyFont="1" applyBorder="1"/>
    <xf numFmtId="41" fontId="6" fillId="0" borderId="1" xfId="3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/>
    <xf numFmtId="0" fontId="6" fillId="0" borderId="4" xfId="0" applyFont="1" applyBorder="1"/>
    <xf numFmtId="0" fontId="6" fillId="0" borderId="6" xfId="0" applyFont="1" applyBorder="1"/>
    <xf numFmtId="41" fontId="6" fillId="0" borderId="6" xfId="3" applyFont="1" applyBorder="1"/>
    <xf numFmtId="0" fontId="6" fillId="0" borderId="6" xfId="0" applyFont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41" fontId="6" fillId="0" borderId="6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41" fontId="7" fillId="0" borderId="6" xfId="3" applyFont="1" applyBorder="1"/>
    <xf numFmtId="41" fontId="7" fillId="0" borderId="6" xfId="3" applyFont="1" applyBorder="1" applyAlignment="1">
      <alignment horizontal="right"/>
    </xf>
    <xf numFmtId="0" fontId="6" fillId="0" borderId="5" xfId="0" applyFont="1" applyBorder="1"/>
    <xf numFmtId="0" fontId="7" fillId="0" borderId="5" xfId="0" applyFont="1" applyBorder="1" applyAlignment="1">
      <alignment horizontal="right"/>
    </xf>
    <xf numFmtId="41" fontId="7" fillId="0" borderId="5" xfId="3" applyFont="1" applyBorder="1"/>
    <xf numFmtId="41" fontId="7" fillId="0" borderId="5" xfId="3" applyFont="1" applyBorder="1" applyAlignment="1">
      <alignment horizontal="right"/>
    </xf>
    <xf numFmtId="0" fontId="0" fillId="0" borderId="7" xfId="0" applyBorder="1"/>
    <xf numFmtId="0" fontId="2" fillId="0" borderId="7" xfId="0" applyFont="1" applyBorder="1" applyAlignment="1">
      <alignment horizontal="right"/>
    </xf>
    <xf numFmtId="41" fontId="2" fillId="0" borderId="7" xfId="3" applyFont="1" applyBorder="1"/>
    <xf numFmtId="41" fontId="2" fillId="0" borderId="7" xfId="3" applyFont="1" applyBorder="1" applyAlignment="1">
      <alignment horizontal="right"/>
    </xf>
    <xf numFmtId="2" fontId="2" fillId="0" borderId="12" xfId="0" applyNumberFormat="1" applyFont="1" applyBorder="1"/>
    <xf numFmtId="0" fontId="2" fillId="0" borderId="13" xfId="0" applyFont="1" applyBorder="1" applyAlignment="1">
      <alignment horizontal="center"/>
    </xf>
    <xf numFmtId="41" fontId="2" fillId="0" borderId="0" xfId="3" applyFont="1"/>
    <xf numFmtId="41" fontId="0" fillId="0" borderId="0" xfId="3" applyFont="1" applyAlignment="1">
      <alignment horizontal="right"/>
    </xf>
    <xf numFmtId="41" fontId="0" fillId="0" borderId="0" xfId="0" applyNumberFormat="1"/>
    <xf numFmtId="0" fontId="0" fillId="0" borderId="14" xfId="0" applyBorder="1" applyAlignment="1">
      <alignment horizontal="center"/>
    </xf>
    <xf numFmtId="176" fontId="0" fillId="0" borderId="0" xfId="0" applyNumberFormat="1"/>
    <xf numFmtId="41" fontId="0" fillId="0" borderId="6" xfId="0" applyNumberFormat="1" applyBorder="1"/>
    <xf numFmtId="0" fontId="0" fillId="0" borderId="3" xfId="0" applyBorder="1"/>
    <xf numFmtId="41" fontId="0" fillId="0" borderId="3" xfId="3" applyFont="1" applyBorder="1"/>
    <xf numFmtId="0" fontId="0" fillId="0" borderId="0" xfId="0" applyBorder="1"/>
    <xf numFmtId="41" fontId="0" fillId="0" borderId="0" xfId="3" applyFont="1" applyBorder="1"/>
    <xf numFmtId="0" fontId="8" fillId="0" borderId="6" xfId="0" applyFont="1" applyBorder="1"/>
    <xf numFmtId="41" fontId="8" fillId="0" borderId="6" xfId="3" applyFont="1" applyBorder="1"/>
    <xf numFmtId="41" fontId="9" fillId="0" borderId="6" xfId="3" applyFont="1" applyBorder="1"/>
    <xf numFmtId="0" fontId="8" fillId="0" borderId="10" xfId="0" applyFont="1" applyBorder="1"/>
    <xf numFmtId="0" fontId="8" fillId="0" borderId="11" xfId="0" applyFont="1" applyBorder="1"/>
    <xf numFmtId="0" fontId="9" fillId="0" borderId="0" xfId="0" applyFont="1"/>
    <xf numFmtId="0" fontId="6" fillId="0" borderId="3" xfId="0" applyFont="1" applyBorder="1"/>
    <xf numFmtId="41" fontId="6" fillId="0" borderId="3" xfId="3" applyFont="1" applyBorder="1"/>
    <xf numFmtId="41" fontId="8" fillId="0" borderId="6" xfId="0" applyNumberFormat="1" applyFont="1" applyBorder="1"/>
    <xf numFmtId="41" fontId="10" fillId="0" borderId="0" xfId="3" applyFont="1"/>
    <xf numFmtId="2" fontId="9" fillId="0" borderId="10" xfId="0" applyNumberFormat="1" applyFont="1" applyBorder="1"/>
    <xf numFmtId="0" fontId="9" fillId="0" borderId="11" xfId="0" applyFont="1" applyBorder="1" applyAlignment="1">
      <alignment horizontal="center"/>
    </xf>
    <xf numFmtId="0" fontId="9" fillId="0" borderId="6" xfId="0" applyFont="1" applyBorder="1"/>
    <xf numFmtId="0" fontId="9" fillId="0" borderId="10" xfId="0" applyFont="1" applyBorder="1"/>
    <xf numFmtId="0" fontId="9" fillId="0" borderId="11" xfId="0" applyFont="1" applyBorder="1"/>
    <xf numFmtId="0" fontId="11" fillId="0" borderId="10" xfId="0" applyFont="1" applyBorder="1"/>
    <xf numFmtId="41" fontId="6" fillId="0" borderId="6" xfId="0" applyNumberFormat="1" applyFont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SANITAS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LAYANANSANITASI2019"/>
      <sheetName val="PELAYANANSANITASI2016"/>
      <sheetName val="PELAYANANSANITASI2015"/>
      <sheetName val="PELAYANANSANITASI2014"/>
      <sheetName val="PELAYANANSANITASI2017"/>
      <sheetName val="PELAYANANSANITASI2018 "/>
    </sheetNames>
    <sheetDataSet>
      <sheetData sheetId="0"/>
      <sheetData sheetId="1">
        <row r="452">
          <cell r="F452">
            <v>1490.26013771997</v>
          </cell>
        </row>
      </sheetData>
      <sheetData sheetId="2">
        <row r="452">
          <cell r="F452">
            <v>986.424132573796</v>
          </cell>
        </row>
      </sheetData>
      <sheetData sheetId="3">
        <row r="452">
          <cell r="F452">
            <v>790.506607929515</v>
          </cell>
        </row>
      </sheetData>
      <sheetData sheetId="4">
        <row r="459">
          <cell r="F459">
            <v>2447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2"/>
  <sheetViews>
    <sheetView view="pageBreakPreview" zoomScaleNormal="100" zoomScaleSheetLayoutView="100" topLeftCell="A444" workbookViewId="0">
      <selection activeCell="J452" sqref="J452:L454"/>
    </sheetView>
  </sheetViews>
  <sheetFormatPr defaultColWidth="9" defaultRowHeight="15"/>
  <cols>
    <col min="1" max="1" width="6.14285714285714" customWidth="1"/>
    <col min="2" max="2" width="18.8571428571429" customWidth="1"/>
    <col min="3" max="3" width="27" customWidth="1"/>
    <col min="4" max="4" width="10.2857142857143" customWidth="1"/>
    <col min="5" max="5" width="11" customWidth="1"/>
    <col min="6" max="6" width="18.7142857142857" customWidth="1"/>
    <col min="7" max="7" width="8.85714285714286" customWidth="1"/>
    <col min="8" max="8" width="6.85714285714286" customWidth="1"/>
    <col min="10" max="10" width="18.1428571428571" customWidth="1"/>
    <col min="11" max="11" width="22.1428571428571" customWidth="1"/>
    <col min="12" max="12" width="21.2857142857143" customWidth="1"/>
  </cols>
  <sheetData>
    <row r="1" spans="1:8">
      <c r="A1" s="107" t="s">
        <v>0</v>
      </c>
      <c r="B1" s="107"/>
      <c r="C1" s="107"/>
      <c r="D1" s="107"/>
      <c r="E1" s="107"/>
      <c r="F1" s="107"/>
      <c r="G1" s="107"/>
      <c r="H1" s="107"/>
    </row>
    <row r="2" customHeight="1" spans="1:8">
      <c r="A2" s="28" t="s">
        <v>1</v>
      </c>
      <c r="B2" s="29" t="s">
        <v>2</v>
      </c>
      <c r="C2" s="29" t="s">
        <v>3</v>
      </c>
      <c r="D2" s="30" t="s">
        <v>4</v>
      </c>
      <c r="E2" s="30" t="s">
        <v>5</v>
      </c>
      <c r="F2" s="30" t="s">
        <v>6</v>
      </c>
      <c r="G2" s="28" t="s">
        <v>7</v>
      </c>
      <c r="H2" s="32"/>
    </row>
    <row r="3" spans="1:8">
      <c r="A3" s="33"/>
      <c r="B3" s="34"/>
      <c r="C3" s="34"/>
      <c r="D3" s="35" t="s">
        <v>8</v>
      </c>
      <c r="E3" s="35" t="s">
        <v>9</v>
      </c>
      <c r="F3" s="35" t="s">
        <v>9</v>
      </c>
      <c r="G3" s="33"/>
      <c r="H3" s="37"/>
    </row>
    <row r="4" spans="1:8">
      <c r="A4" s="38">
        <v>1</v>
      </c>
      <c r="B4" s="38" t="s">
        <v>10</v>
      </c>
      <c r="C4" s="38" t="s">
        <v>11</v>
      </c>
      <c r="D4" s="39">
        <v>665</v>
      </c>
      <c r="E4" s="39">
        <v>168</v>
      </c>
      <c r="F4" s="39">
        <f>E4*80%</f>
        <v>134.4</v>
      </c>
      <c r="G4" s="52"/>
      <c r="H4" s="42"/>
    </row>
    <row r="5" spans="1:8">
      <c r="A5" s="43"/>
      <c r="B5" s="43"/>
      <c r="C5" s="43" t="s">
        <v>12</v>
      </c>
      <c r="D5" s="44">
        <v>1765</v>
      </c>
      <c r="E5" s="44">
        <v>418</v>
      </c>
      <c r="F5" s="44">
        <f>E5*80%</f>
        <v>334.4</v>
      </c>
      <c r="G5" s="52"/>
      <c r="H5" s="46"/>
    </row>
    <row r="6" spans="1:8">
      <c r="A6" s="43"/>
      <c r="B6" s="43"/>
      <c r="C6" s="43" t="s">
        <v>13</v>
      </c>
      <c r="D6" s="44">
        <v>1627</v>
      </c>
      <c r="E6" s="44">
        <v>409</v>
      </c>
      <c r="F6" s="44">
        <f>E6*95%</f>
        <v>388.55</v>
      </c>
      <c r="G6" s="52"/>
      <c r="H6" s="46"/>
    </row>
    <row r="7" spans="1:8">
      <c r="A7" s="43"/>
      <c r="B7" s="43"/>
      <c r="C7" s="43" t="s">
        <v>14</v>
      </c>
      <c r="D7" s="44">
        <v>745</v>
      </c>
      <c r="E7" s="44">
        <v>190</v>
      </c>
      <c r="F7" s="44">
        <f>E7*90%</f>
        <v>171</v>
      </c>
      <c r="G7" s="52"/>
      <c r="H7" s="46"/>
    </row>
    <row r="8" spans="1:8">
      <c r="A8" s="43"/>
      <c r="B8" s="43"/>
      <c r="C8" s="43" t="s">
        <v>15</v>
      </c>
      <c r="D8" s="44">
        <v>1076</v>
      </c>
      <c r="E8" s="44">
        <v>287</v>
      </c>
      <c r="F8" s="44">
        <f>E8*90%</f>
        <v>258.3</v>
      </c>
      <c r="G8" s="52"/>
      <c r="H8" s="46"/>
    </row>
    <row r="9" spans="1:8">
      <c r="A9" s="43"/>
      <c r="B9" s="43"/>
      <c r="C9" s="43" t="s">
        <v>16</v>
      </c>
      <c r="D9" s="44">
        <v>837</v>
      </c>
      <c r="E9" s="44">
        <v>205</v>
      </c>
      <c r="F9" s="44">
        <f>E9*90%</f>
        <v>184.5</v>
      </c>
      <c r="G9" s="52"/>
      <c r="H9" s="46"/>
    </row>
    <row r="10" spans="1:8">
      <c r="A10" s="43"/>
      <c r="B10" s="43"/>
      <c r="C10" s="43" t="s">
        <v>17</v>
      </c>
      <c r="D10" s="44">
        <v>983</v>
      </c>
      <c r="E10" s="44">
        <v>252</v>
      </c>
      <c r="F10" s="44">
        <f>E10*80%</f>
        <v>201.6</v>
      </c>
      <c r="G10" s="52"/>
      <c r="H10" s="46"/>
    </row>
    <row r="11" spans="1:8">
      <c r="A11" s="43"/>
      <c r="B11" s="43"/>
      <c r="C11" s="43" t="s">
        <v>18</v>
      </c>
      <c r="D11" s="44">
        <v>1232</v>
      </c>
      <c r="E11" s="44">
        <v>309</v>
      </c>
      <c r="F11" s="44">
        <v>0</v>
      </c>
      <c r="G11" s="52"/>
      <c r="H11" s="46"/>
    </row>
    <row r="12" spans="1:8">
      <c r="A12" s="43"/>
      <c r="B12" s="43"/>
      <c r="C12" s="43" t="s">
        <v>19</v>
      </c>
      <c r="D12" s="44">
        <v>931</v>
      </c>
      <c r="E12" s="44">
        <v>240</v>
      </c>
      <c r="F12" s="44">
        <v>0</v>
      </c>
      <c r="G12" s="52"/>
      <c r="H12" s="46"/>
    </row>
    <row r="13" spans="1:8">
      <c r="A13" s="43"/>
      <c r="B13" s="43"/>
      <c r="C13" s="43" t="s">
        <v>20</v>
      </c>
      <c r="D13" s="44">
        <v>847</v>
      </c>
      <c r="E13" s="44">
        <v>230</v>
      </c>
      <c r="F13" s="44">
        <f>E13*90%</f>
        <v>207</v>
      </c>
      <c r="G13" s="52"/>
      <c r="H13" s="46"/>
    </row>
    <row r="14" spans="1:8">
      <c r="A14" s="43"/>
      <c r="B14" s="43"/>
      <c r="C14" s="43" t="s">
        <v>21</v>
      </c>
      <c r="D14" s="44">
        <v>1952</v>
      </c>
      <c r="E14" s="44">
        <v>551</v>
      </c>
      <c r="F14" s="44">
        <f>E14*90%</f>
        <v>495.9</v>
      </c>
      <c r="G14" s="52"/>
      <c r="H14" s="46"/>
    </row>
    <row r="15" spans="1:8">
      <c r="A15" s="43"/>
      <c r="B15" s="43"/>
      <c r="C15" s="43" t="s">
        <v>22</v>
      </c>
      <c r="D15" s="44">
        <v>1009</v>
      </c>
      <c r="E15" s="44">
        <v>276</v>
      </c>
      <c r="F15" s="44">
        <f>E15*90%</f>
        <v>248.4</v>
      </c>
      <c r="G15" s="52"/>
      <c r="H15" s="46"/>
    </row>
    <row r="16" spans="1:8">
      <c r="A16" s="43"/>
      <c r="B16" s="43"/>
      <c r="C16" s="43" t="s">
        <v>23</v>
      </c>
      <c r="D16" s="44">
        <v>606</v>
      </c>
      <c r="E16" s="44">
        <v>165</v>
      </c>
      <c r="F16" s="44">
        <v>0</v>
      </c>
      <c r="G16" s="52"/>
      <c r="H16" s="46"/>
    </row>
    <row r="17" spans="1:8">
      <c r="A17" s="43"/>
      <c r="B17" s="43"/>
      <c r="C17" s="43" t="s">
        <v>24</v>
      </c>
      <c r="D17" s="44">
        <v>1426</v>
      </c>
      <c r="E17" s="44">
        <v>356</v>
      </c>
      <c r="F17" s="44">
        <f>E17*90%</f>
        <v>320.4</v>
      </c>
      <c r="G17" s="52"/>
      <c r="H17" s="46"/>
    </row>
    <row r="18" spans="1:11">
      <c r="A18" s="43"/>
      <c r="B18" s="43"/>
      <c r="C18" s="47" t="s">
        <v>5</v>
      </c>
      <c r="D18" s="48">
        <f>SUM(D4:D17)</f>
        <v>15701</v>
      </c>
      <c r="E18" s="48">
        <f>SUM(E4:E17)</f>
        <v>4056</v>
      </c>
      <c r="F18" s="48">
        <f>SUM(F4:F17)</f>
        <v>2944.45</v>
      </c>
      <c r="G18" s="41">
        <f>F18/E18*100</f>
        <v>72.5949211045365</v>
      </c>
      <c r="H18" s="50" t="s">
        <v>25</v>
      </c>
      <c r="K18" s="108">
        <f>E18*G18/100</f>
        <v>2944.45</v>
      </c>
    </row>
    <row r="19" ht="10.5" customHeight="1" spans="1:8">
      <c r="A19" s="43"/>
      <c r="B19" s="43"/>
      <c r="C19" s="43"/>
      <c r="D19" s="44"/>
      <c r="E19" s="44"/>
      <c r="F19" s="43"/>
      <c r="G19" s="52"/>
      <c r="H19" s="46"/>
    </row>
    <row r="20" spans="1:8">
      <c r="A20" s="43">
        <v>2</v>
      </c>
      <c r="B20" s="43" t="s">
        <v>26</v>
      </c>
      <c r="C20" s="43" t="s">
        <v>27</v>
      </c>
      <c r="D20" s="44">
        <v>1698</v>
      </c>
      <c r="E20" s="44">
        <v>470</v>
      </c>
      <c r="F20" s="44">
        <f>E20*90%</f>
        <v>423</v>
      </c>
      <c r="G20" s="52"/>
      <c r="H20" s="46"/>
    </row>
    <row r="21" spans="1:8">
      <c r="A21" s="43"/>
      <c r="B21" s="43"/>
      <c r="C21" s="43" t="s">
        <v>28</v>
      </c>
      <c r="D21" s="44">
        <v>2073</v>
      </c>
      <c r="E21" s="44">
        <v>559</v>
      </c>
      <c r="F21" s="44">
        <v>559</v>
      </c>
      <c r="G21" s="52"/>
      <c r="H21" s="46"/>
    </row>
    <row r="22" spans="1:8">
      <c r="A22" s="43"/>
      <c r="B22" s="43"/>
      <c r="C22" s="43" t="s">
        <v>29</v>
      </c>
      <c r="D22" s="44">
        <v>1562</v>
      </c>
      <c r="E22" s="44">
        <v>420</v>
      </c>
      <c r="F22" s="44">
        <v>265</v>
      </c>
      <c r="G22" s="52"/>
      <c r="H22" s="46"/>
    </row>
    <row r="23" spans="1:8">
      <c r="A23" s="43"/>
      <c r="B23" s="43"/>
      <c r="C23" s="43" t="s">
        <v>30</v>
      </c>
      <c r="D23" s="44">
        <v>1338</v>
      </c>
      <c r="E23" s="44">
        <v>372</v>
      </c>
      <c r="F23" s="44">
        <v>0</v>
      </c>
      <c r="G23" s="52"/>
      <c r="H23" s="46"/>
    </row>
    <row r="24" spans="1:8">
      <c r="A24" s="43"/>
      <c r="B24" s="43"/>
      <c r="C24" s="43" t="s">
        <v>31</v>
      </c>
      <c r="D24" s="44">
        <v>1165</v>
      </c>
      <c r="E24" s="44">
        <v>304</v>
      </c>
      <c r="F24" s="44">
        <v>0</v>
      </c>
      <c r="G24" s="52"/>
      <c r="H24" s="46"/>
    </row>
    <row r="25" spans="1:8">
      <c r="A25" s="43"/>
      <c r="B25" s="43"/>
      <c r="C25" s="43" t="s">
        <v>32</v>
      </c>
      <c r="D25" s="44">
        <v>499</v>
      </c>
      <c r="E25" s="44">
        <v>132</v>
      </c>
      <c r="F25" s="44">
        <v>0</v>
      </c>
      <c r="G25" s="52"/>
      <c r="H25" s="46"/>
    </row>
    <row r="26" spans="1:8">
      <c r="A26" s="43"/>
      <c r="B26" s="43"/>
      <c r="C26" s="43" t="s">
        <v>33</v>
      </c>
      <c r="D26" s="44">
        <v>353</v>
      </c>
      <c r="E26" s="44">
        <v>106</v>
      </c>
      <c r="F26" s="44">
        <f>E26*90%</f>
        <v>95.4</v>
      </c>
      <c r="G26" s="52"/>
      <c r="H26" s="46"/>
    </row>
    <row r="27" spans="1:8">
      <c r="A27" s="43"/>
      <c r="B27" s="43"/>
      <c r="C27" s="43" t="s">
        <v>34</v>
      </c>
      <c r="D27" s="44">
        <v>966</v>
      </c>
      <c r="E27" s="44">
        <v>274</v>
      </c>
      <c r="F27" s="44">
        <v>0</v>
      </c>
      <c r="G27" s="52"/>
      <c r="H27" s="46"/>
    </row>
    <row r="28" spans="1:8">
      <c r="A28" s="43"/>
      <c r="B28" s="43"/>
      <c r="C28" s="43" t="s">
        <v>35</v>
      </c>
      <c r="D28" s="44">
        <v>1435</v>
      </c>
      <c r="E28" s="44">
        <v>396</v>
      </c>
      <c r="F28" s="44">
        <v>0</v>
      </c>
      <c r="G28" s="52"/>
      <c r="H28" s="46"/>
    </row>
    <row r="29" spans="1:8">
      <c r="A29" s="43"/>
      <c r="B29" s="43"/>
      <c r="C29" s="43" t="s">
        <v>36</v>
      </c>
      <c r="D29" s="44">
        <v>943</v>
      </c>
      <c r="E29" s="44">
        <v>243</v>
      </c>
      <c r="F29" s="44">
        <v>0</v>
      </c>
      <c r="G29" s="52"/>
      <c r="H29" s="46"/>
    </row>
    <row r="30" spans="1:8">
      <c r="A30" s="43"/>
      <c r="B30" s="43"/>
      <c r="C30" s="43" t="s">
        <v>37</v>
      </c>
      <c r="D30" s="44">
        <v>774</v>
      </c>
      <c r="E30" s="44">
        <v>220</v>
      </c>
      <c r="F30" s="44">
        <f>E30*90%</f>
        <v>198</v>
      </c>
      <c r="G30" s="52"/>
      <c r="H30" s="46"/>
    </row>
    <row r="31" spans="1:8">
      <c r="A31" s="43"/>
      <c r="B31" s="43"/>
      <c r="C31" s="43" t="s">
        <v>38</v>
      </c>
      <c r="D31" s="44">
        <v>1210</v>
      </c>
      <c r="E31" s="44">
        <v>331</v>
      </c>
      <c r="F31" s="44">
        <v>0</v>
      </c>
      <c r="G31" s="52"/>
      <c r="H31" s="46"/>
    </row>
    <row r="32" spans="1:8">
      <c r="A32" s="43"/>
      <c r="B32" s="43"/>
      <c r="C32" s="43" t="s">
        <v>39</v>
      </c>
      <c r="D32" s="44">
        <v>1781</v>
      </c>
      <c r="E32" s="44">
        <v>496</v>
      </c>
      <c r="F32" s="44">
        <v>0</v>
      </c>
      <c r="G32" s="52"/>
      <c r="H32" s="46"/>
    </row>
    <row r="33" spans="1:8">
      <c r="A33" s="43"/>
      <c r="B33" s="43"/>
      <c r="C33" s="43" t="s">
        <v>40</v>
      </c>
      <c r="D33" s="44">
        <v>1435</v>
      </c>
      <c r="E33" s="44">
        <v>375</v>
      </c>
      <c r="F33" s="44">
        <v>0</v>
      </c>
      <c r="G33" s="52"/>
      <c r="H33" s="46"/>
    </row>
    <row r="34" spans="1:8">
      <c r="A34" s="43"/>
      <c r="B34" s="43"/>
      <c r="C34" s="43" t="s">
        <v>41</v>
      </c>
      <c r="D34" s="44">
        <v>1829</v>
      </c>
      <c r="E34" s="44">
        <v>471</v>
      </c>
      <c r="F34" s="44">
        <v>0</v>
      </c>
      <c r="G34" s="52"/>
      <c r="H34" s="46"/>
    </row>
    <row r="35" spans="1:8">
      <c r="A35" s="43"/>
      <c r="B35" s="43"/>
      <c r="C35" s="43" t="s">
        <v>42</v>
      </c>
      <c r="D35" s="44">
        <v>1034</v>
      </c>
      <c r="E35" s="44">
        <v>280</v>
      </c>
      <c r="F35" s="44">
        <f>E35*85%</f>
        <v>238</v>
      </c>
      <c r="G35" s="52"/>
      <c r="H35" s="46"/>
    </row>
    <row r="36" spans="1:8">
      <c r="A36" s="43"/>
      <c r="B36" s="43"/>
      <c r="C36" s="43" t="s">
        <v>43</v>
      </c>
      <c r="D36" s="44">
        <v>892</v>
      </c>
      <c r="E36" s="44">
        <v>222</v>
      </c>
      <c r="F36" s="44">
        <v>0</v>
      </c>
      <c r="G36" s="52"/>
      <c r="H36" s="46"/>
    </row>
    <row r="37" spans="1:8">
      <c r="A37" s="43"/>
      <c r="B37" s="43"/>
      <c r="C37" s="43" t="s">
        <v>44</v>
      </c>
      <c r="D37" s="44">
        <v>1047</v>
      </c>
      <c r="E37" s="44">
        <v>285</v>
      </c>
      <c r="F37" s="44">
        <v>0</v>
      </c>
      <c r="G37" s="52"/>
      <c r="H37" s="46"/>
    </row>
    <row r="38" spans="1:8">
      <c r="A38" s="43"/>
      <c r="B38" s="43"/>
      <c r="C38" s="43" t="s">
        <v>45</v>
      </c>
      <c r="D38" s="44">
        <v>850</v>
      </c>
      <c r="E38" s="44">
        <v>210</v>
      </c>
      <c r="F38" s="44">
        <v>0</v>
      </c>
      <c r="G38" s="52"/>
      <c r="H38" s="46"/>
    </row>
    <row r="39" spans="1:8">
      <c r="A39" s="43"/>
      <c r="B39" s="43"/>
      <c r="C39" s="43" t="s">
        <v>46</v>
      </c>
      <c r="D39" s="44">
        <v>620</v>
      </c>
      <c r="E39" s="44">
        <v>171</v>
      </c>
      <c r="F39" s="44">
        <v>171</v>
      </c>
      <c r="G39" s="52"/>
      <c r="H39" s="46"/>
    </row>
    <row r="40" spans="1:8">
      <c r="A40" s="43"/>
      <c r="B40" s="43"/>
      <c r="C40" s="43" t="s">
        <v>47</v>
      </c>
      <c r="D40" s="44">
        <v>630</v>
      </c>
      <c r="E40" s="44">
        <v>172</v>
      </c>
      <c r="F40" s="44">
        <v>0</v>
      </c>
      <c r="G40" s="52"/>
      <c r="H40" s="46"/>
    </row>
    <row r="41" spans="1:8">
      <c r="A41" s="43"/>
      <c r="B41" s="43"/>
      <c r="C41" s="43" t="s">
        <v>48</v>
      </c>
      <c r="D41" s="44"/>
      <c r="E41" s="44"/>
      <c r="F41" s="44">
        <v>1042</v>
      </c>
      <c r="G41" s="52"/>
      <c r="H41" s="46"/>
    </row>
    <row r="42" spans="1:11">
      <c r="A42" s="43"/>
      <c r="B42" s="43"/>
      <c r="C42" s="47" t="s">
        <v>5</v>
      </c>
      <c r="D42" s="48">
        <f>SUM(D20:D40)</f>
        <v>24134</v>
      </c>
      <c r="E42" s="48">
        <f>SUM(E20:E40)</f>
        <v>6509</v>
      </c>
      <c r="F42" s="48">
        <f>SUM(F20:F41)</f>
        <v>2991.4</v>
      </c>
      <c r="G42" s="41">
        <f>F42/E42*100</f>
        <v>45.9579044400061</v>
      </c>
      <c r="H42" s="50" t="s">
        <v>25</v>
      </c>
      <c r="K42" s="108">
        <f>E42*G42/100</f>
        <v>2991.4</v>
      </c>
    </row>
    <row r="43" ht="8.25" customHeight="1" spans="1:8">
      <c r="A43" s="43"/>
      <c r="B43" s="43"/>
      <c r="C43" s="43"/>
      <c r="D43" s="44"/>
      <c r="E43" s="44"/>
      <c r="F43" s="43"/>
      <c r="G43" s="52"/>
      <c r="H43" s="46"/>
    </row>
    <row r="44" spans="1:8">
      <c r="A44" s="43">
        <v>3</v>
      </c>
      <c r="B44" s="43" t="s">
        <v>49</v>
      </c>
      <c r="C44" s="43" t="s">
        <v>50</v>
      </c>
      <c r="D44" s="44">
        <v>589</v>
      </c>
      <c r="E44" s="44">
        <v>159</v>
      </c>
      <c r="F44" s="44">
        <v>0</v>
      </c>
      <c r="G44" s="52"/>
      <c r="H44" s="46"/>
    </row>
    <row r="45" spans="1:8">
      <c r="A45" s="43"/>
      <c r="B45" s="43"/>
      <c r="C45" s="43" t="s">
        <v>51</v>
      </c>
      <c r="D45" s="44">
        <v>306</v>
      </c>
      <c r="E45" s="44">
        <v>77</v>
      </c>
      <c r="F45" s="44">
        <v>0</v>
      </c>
      <c r="G45" s="52"/>
      <c r="H45" s="46"/>
    </row>
    <row r="46" spans="1:8">
      <c r="A46" s="43"/>
      <c r="B46" s="43"/>
      <c r="C46" s="43" t="s">
        <v>52</v>
      </c>
      <c r="D46" s="44">
        <v>794</v>
      </c>
      <c r="E46" s="44">
        <v>204</v>
      </c>
      <c r="F46" s="44">
        <v>160</v>
      </c>
      <c r="G46" s="52"/>
      <c r="H46" s="46"/>
    </row>
    <row r="47" spans="1:8">
      <c r="A47" s="43"/>
      <c r="B47" s="43"/>
      <c r="C47" s="43" t="s">
        <v>53</v>
      </c>
      <c r="D47" s="44">
        <v>165</v>
      </c>
      <c r="E47" s="44">
        <v>46</v>
      </c>
      <c r="F47" s="44">
        <v>0</v>
      </c>
      <c r="G47" s="52"/>
      <c r="H47" s="46"/>
    </row>
    <row r="48" spans="1:8">
      <c r="A48" s="43"/>
      <c r="B48" s="43"/>
      <c r="C48" s="43" t="s">
        <v>54</v>
      </c>
      <c r="D48" s="44">
        <v>362</v>
      </c>
      <c r="E48" s="44">
        <v>99</v>
      </c>
      <c r="F48" s="44">
        <v>0</v>
      </c>
      <c r="G48" s="52"/>
      <c r="H48" s="46"/>
    </row>
    <row r="49" spans="1:8">
      <c r="A49" s="43"/>
      <c r="B49" s="43"/>
      <c r="C49" s="43" t="s">
        <v>55</v>
      </c>
      <c r="D49" s="44">
        <v>209</v>
      </c>
      <c r="E49" s="44">
        <v>55</v>
      </c>
      <c r="F49" s="44">
        <v>0</v>
      </c>
      <c r="G49" s="52"/>
      <c r="H49" s="46"/>
    </row>
    <row r="50" spans="1:8">
      <c r="A50" s="43"/>
      <c r="B50" s="43"/>
      <c r="C50" s="43" t="s">
        <v>56</v>
      </c>
      <c r="D50" s="44">
        <v>365</v>
      </c>
      <c r="E50" s="44">
        <v>87</v>
      </c>
      <c r="F50" s="44">
        <v>0</v>
      </c>
      <c r="G50" s="52"/>
      <c r="H50" s="46"/>
    </row>
    <row r="51" spans="1:8">
      <c r="A51" s="43"/>
      <c r="B51" s="43"/>
      <c r="C51" s="43" t="s">
        <v>57</v>
      </c>
      <c r="D51" s="44">
        <v>369</v>
      </c>
      <c r="E51" s="44">
        <v>91</v>
      </c>
      <c r="F51" s="44">
        <v>0</v>
      </c>
      <c r="G51" s="52"/>
      <c r="H51" s="46"/>
    </row>
    <row r="52" spans="1:8">
      <c r="A52" s="43"/>
      <c r="B52" s="43"/>
      <c r="C52" s="43" t="s">
        <v>58</v>
      </c>
      <c r="D52" s="44">
        <v>338</v>
      </c>
      <c r="E52" s="44">
        <v>82</v>
      </c>
      <c r="F52" s="44">
        <v>0</v>
      </c>
      <c r="G52" s="52"/>
      <c r="H52" s="46"/>
    </row>
    <row r="53" spans="1:8">
      <c r="A53" s="43"/>
      <c r="B53" s="43"/>
      <c r="C53" s="43" t="s">
        <v>59</v>
      </c>
      <c r="D53" s="44">
        <v>247</v>
      </c>
      <c r="E53" s="44">
        <v>66</v>
      </c>
      <c r="F53" s="44">
        <v>0</v>
      </c>
      <c r="G53" s="52"/>
      <c r="H53" s="46"/>
    </row>
    <row r="54" spans="1:8">
      <c r="A54" s="43"/>
      <c r="B54" s="43"/>
      <c r="C54" s="43" t="s">
        <v>60</v>
      </c>
      <c r="D54" s="44">
        <v>1986</v>
      </c>
      <c r="E54" s="44">
        <v>471</v>
      </c>
      <c r="F54" s="44">
        <v>0</v>
      </c>
      <c r="G54" s="52"/>
      <c r="H54" s="46"/>
    </row>
    <row r="55" spans="1:8">
      <c r="A55" s="43"/>
      <c r="B55" s="43"/>
      <c r="C55" s="43" t="s">
        <v>61</v>
      </c>
      <c r="D55" s="44">
        <v>437</v>
      </c>
      <c r="E55" s="44">
        <v>114</v>
      </c>
      <c r="F55" s="44">
        <v>0</v>
      </c>
      <c r="G55" s="52"/>
      <c r="H55" s="46"/>
    </row>
    <row r="56" spans="1:8">
      <c r="A56" s="43"/>
      <c r="B56" s="43"/>
      <c r="C56" s="43" t="s">
        <v>24</v>
      </c>
      <c r="D56" s="44">
        <v>520</v>
      </c>
      <c r="E56" s="44">
        <v>134</v>
      </c>
      <c r="F56" s="44">
        <v>0</v>
      </c>
      <c r="G56" s="52"/>
      <c r="H56" s="46"/>
    </row>
    <row r="57" spans="1:8">
      <c r="A57" s="43"/>
      <c r="B57" s="43"/>
      <c r="C57" s="43" t="s">
        <v>62</v>
      </c>
      <c r="D57" s="44">
        <v>425</v>
      </c>
      <c r="E57" s="44">
        <v>104</v>
      </c>
      <c r="F57" s="44">
        <v>0</v>
      </c>
      <c r="G57" s="52"/>
      <c r="H57" s="46"/>
    </row>
    <row r="58" spans="1:8">
      <c r="A58" s="43"/>
      <c r="B58" s="43"/>
      <c r="C58" s="43" t="s">
        <v>63</v>
      </c>
      <c r="D58" s="44">
        <v>549</v>
      </c>
      <c r="E58" s="44">
        <v>150</v>
      </c>
      <c r="F58" s="44">
        <v>0</v>
      </c>
      <c r="G58" s="52"/>
      <c r="H58" s="46"/>
    </row>
    <row r="59" spans="1:8">
      <c r="A59" s="43"/>
      <c r="B59" s="43"/>
      <c r="C59" s="43" t="s">
        <v>64</v>
      </c>
      <c r="D59" s="44">
        <v>2105</v>
      </c>
      <c r="E59" s="44">
        <v>553</v>
      </c>
      <c r="F59" s="44">
        <v>0</v>
      </c>
      <c r="G59" s="52"/>
      <c r="H59" s="46"/>
    </row>
    <row r="60" spans="1:8">
      <c r="A60" s="43"/>
      <c r="B60" s="43"/>
      <c r="C60" s="43" t="s">
        <v>65</v>
      </c>
      <c r="D60" s="44">
        <v>645</v>
      </c>
      <c r="E60" s="44">
        <v>161</v>
      </c>
      <c r="F60" s="44">
        <v>0</v>
      </c>
      <c r="G60" s="52"/>
      <c r="H60" s="46"/>
    </row>
    <row r="61" spans="1:8">
      <c r="A61" s="43"/>
      <c r="B61" s="43"/>
      <c r="C61" s="43" t="s">
        <v>66</v>
      </c>
      <c r="D61" s="44">
        <v>1179</v>
      </c>
      <c r="E61" s="44">
        <v>299</v>
      </c>
      <c r="F61" s="44">
        <v>0</v>
      </c>
      <c r="G61" s="52"/>
      <c r="H61" s="46"/>
    </row>
    <row r="62" spans="1:8">
      <c r="A62" s="43"/>
      <c r="B62" s="43"/>
      <c r="C62" s="43" t="s">
        <v>67</v>
      </c>
      <c r="D62" s="44">
        <v>392</v>
      </c>
      <c r="E62" s="44">
        <v>103</v>
      </c>
      <c r="F62" s="44">
        <v>0</v>
      </c>
      <c r="G62" s="52"/>
      <c r="H62" s="46"/>
    </row>
    <row r="63" spans="1:8">
      <c r="A63" s="43"/>
      <c r="B63" s="43"/>
      <c r="C63" s="43" t="s">
        <v>68</v>
      </c>
      <c r="D63" s="44">
        <v>927</v>
      </c>
      <c r="E63" s="44">
        <v>254</v>
      </c>
      <c r="F63" s="44">
        <v>0</v>
      </c>
      <c r="G63" s="52"/>
      <c r="H63" s="46"/>
    </row>
    <row r="64" spans="1:8">
      <c r="A64" s="43"/>
      <c r="B64" s="43"/>
      <c r="C64" s="43" t="s">
        <v>69</v>
      </c>
      <c r="D64" s="44">
        <v>385</v>
      </c>
      <c r="E64" s="44">
        <v>95</v>
      </c>
      <c r="F64" s="44">
        <f>E64*70%</f>
        <v>66.5</v>
      </c>
      <c r="G64" s="52"/>
      <c r="H64" s="46"/>
    </row>
    <row r="65" spans="1:8">
      <c r="A65" s="43"/>
      <c r="B65" s="43"/>
      <c r="C65" s="43" t="s">
        <v>70</v>
      </c>
      <c r="D65" s="44">
        <v>992</v>
      </c>
      <c r="E65" s="44">
        <v>243</v>
      </c>
      <c r="F65" s="44">
        <v>203</v>
      </c>
      <c r="G65" s="52"/>
      <c r="H65" s="46"/>
    </row>
    <row r="66" spans="1:8">
      <c r="A66" s="43"/>
      <c r="B66" s="43"/>
      <c r="C66" s="43" t="s">
        <v>71</v>
      </c>
      <c r="D66" s="44"/>
      <c r="E66" s="44"/>
      <c r="F66" s="44">
        <v>653</v>
      </c>
      <c r="G66" s="52"/>
      <c r="H66" s="46"/>
    </row>
    <row r="67" spans="1:11">
      <c r="A67" s="54"/>
      <c r="B67" s="54"/>
      <c r="C67" s="55" t="s">
        <v>5</v>
      </c>
      <c r="D67" s="56">
        <f>SUM(D44:D65)</f>
        <v>14286</v>
      </c>
      <c r="E67" s="56">
        <f>SUM(E44:E65)</f>
        <v>3647</v>
      </c>
      <c r="F67" s="56">
        <f>SUM(F44:F66)</f>
        <v>1082.5</v>
      </c>
      <c r="G67" s="58">
        <f>F67/E67*100</f>
        <v>29.6819303537154</v>
      </c>
      <c r="H67" s="59" t="s">
        <v>25</v>
      </c>
      <c r="K67" s="108">
        <f>E67*G67/100</f>
        <v>1082.5</v>
      </c>
    </row>
    <row r="68" spans="4:5">
      <c r="D68" s="17"/>
      <c r="E68" s="17"/>
    </row>
    <row r="69" spans="1:8">
      <c r="A69" s="107" t="s">
        <v>72</v>
      </c>
      <c r="B69" s="107"/>
      <c r="C69" s="107"/>
      <c r="D69" s="107"/>
      <c r="E69" s="107"/>
      <c r="F69" s="107"/>
      <c r="G69" s="107"/>
      <c r="H69" s="107"/>
    </row>
    <row r="70" customHeight="1" spans="1:8">
      <c r="A70" s="28" t="s">
        <v>1</v>
      </c>
      <c r="B70" s="29" t="s">
        <v>2</v>
      </c>
      <c r="C70" s="29" t="s">
        <v>3</v>
      </c>
      <c r="D70" s="30" t="s">
        <v>4</v>
      </c>
      <c r="E70" s="30" t="s">
        <v>5</v>
      </c>
      <c r="F70" s="30" t="s">
        <v>6</v>
      </c>
      <c r="G70" s="28" t="s">
        <v>7</v>
      </c>
      <c r="H70" s="32"/>
    </row>
    <row r="71" spans="1:8">
      <c r="A71" s="33"/>
      <c r="B71" s="34"/>
      <c r="C71" s="34"/>
      <c r="D71" s="35" t="s">
        <v>8</v>
      </c>
      <c r="E71" s="35" t="s">
        <v>9</v>
      </c>
      <c r="F71" s="35" t="s">
        <v>9</v>
      </c>
      <c r="G71" s="33"/>
      <c r="H71" s="37"/>
    </row>
    <row r="72" spans="1:8">
      <c r="A72" s="43">
        <v>4</v>
      </c>
      <c r="B72" s="43" t="s">
        <v>73</v>
      </c>
      <c r="C72" s="43" t="s">
        <v>74</v>
      </c>
      <c r="D72" s="44">
        <v>812</v>
      </c>
      <c r="E72" s="44">
        <v>210</v>
      </c>
      <c r="F72" s="44">
        <v>0</v>
      </c>
      <c r="G72" s="52"/>
      <c r="H72" s="42"/>
    </row>
    <row r="73" spans="1:8">
      <c r="A73" s="43"/>
      <c r="B73" s="43"/>
      <c r="C73" s="43" t="s">
        <v>75</v>
      </c>
      <c r="D73" s="44">
        <v>872</v>
      </c>
      <c r="E73" s="44">
        <v>431</v>
      </c>
      <c r="F73" s="44">
        <v>0</v>
      </c>
      <c r="G73" s="52"/>
      <c r="H73" s="46"/>
    </row>
    <row r="74" spans="1:8">
      <c r="A74" s="43"/>
      <c r="B74" s="43"/>
      <c r="C74" s="43" t="s">
        <v>76</v>
      </c>
      <c r="D74" s="44">
        <v>1215</v>
      </c>
      <c r="E74" s="44">
        <v>298</v>
      </c>
      <c r="F74" s="44">
        <v>0</v>
      </c>
      <c r="G74" s="52"/>
      <c r="H74" s="46"/>
    </row>
    <row r="75" spans="1:8">
      <c r="A75" s="43"/>
      <c r="B75" s="43"/>
      <c r="C75" s="43" t="s">
        <v>77</v>
      </c>
      <c r="D75" s="44">
        <v>780</v>
      </c>
      <c r="E75" s="44">
        <v>206</v>
      </c>
      <c r="F75" s="44">
        <v>0</v>
      </c>
      <c r="G75" s="52"/>
      <c r="H75" s="46"/>
    </row>
    <row r="76" spans="1:8">
      <c r="A76" s="43"/>
      <c r="B76" s="43"/>
      <c r="C76" s="43" t="s">
        <v>78</v>
      </c>
      <c r="D76" s="44">
        <v>985</v>
      </c>
      <c r="E76" s="44">
        <v>256</v>
      </c>
      <c r="F76" s="44">
        <v>0</v>
      </c>
      <c r="G76" s="52"/>
      <c r="H76" s="46"/>
    </row>
    <row r="77" spans="1:8">
      <c r="A77" s="43"/>
      <c r="B77" s="43"/>
      <c r="C77" s="43" t="s">
        <v>79</v>
      </c>
      <c r="D77" s="44">
        <v>1018</v>
      </c>
      <c r="E77" s="44">
        <v>272</v>
      </c>
      <c r="F77" s="44">
        <f>E77*62%</f>
        <v>168.64</v>
      </c>
      <c r="G77" s="52"/>
      <c r="H77" s="46"/>
    </row>
    <row r="78" spans="1:8">
      <c r="A78" s="43"/>
      <c r="B78" s="43"/>
      <c r="C78" s="43" t="s">
        <v>80</v>
      </c>
      <c r="D78" s="44">
        <v>1776</v>
      </c>
      <c r="E78" s="44">
        <v>460</v>
      </c>
      <c r="F78" s="44">
        <v>0</v>
      </c>
      <c r="G78" s="52"/>
      <c r="H78" s="46"/>
    </row>
    <row r="79" spans="1:8">
      <c r="A79" s="43"/>
      <c r="B79" s="43"/>
      <c r="C79" s="43" t="s">
        <v>81</v>
      </c>
      <c r="D79" s="44">
        <v>667</v>
      </c>
      <c r="E79" s="44">
        <v>188</v>
      </c>
      <c r="F79" s="44">
        <v>0</v>
      </c>
      <c r="G79" s="52"/>
      <c r="H79" s="46"/>
    </row>
    <row r="80" spans="1:8">
      <c r="A80" s="43"/>
      <c r="B80" s="43"/>
      <c r="C80" s="43" t="s">
        <v>82</v>
      </c>
      <c r="D80" s="44">
        <v>1688</v>
      </c>
      <c r="E80" s="44">
        <v>425</v>
      </c>
      <c r="F80" s="44">
        <v>0</v>
      </c>
      <c r="G80" s="52"/>
      <c r="H80" s="46"/>
    </row>
    <row r="81" spans="1:8">
      <c r="A81" s="43"/>
      <c r="B81" s="43"/>
      <c r="C81" s="43" t="s">
        <v>83</v>
      </c>
      <c r="D81" s="44">
        <v>346</v>
      </c>
      <c r="E81" s="44">
        <v>91</v>
      </c>
      <c r="F81" s="109">
        <v>0</v>
      </c>
      <c r="G81" s="52"/>
      <c r="H81" s="46"/>
    </row>
    <row r="82" spans="1:8">
      <c r="A82" s="43"/>
      <c r="B82" s="43"/>
      <c r="C82" s="43" t="s">
        <v>84</v>
      </c>
      <c r="D82" s="44">
        <v>853</v>
      </c>
      <c r="E82" s="44">
        <v>217</v>
      </c>
      <c r="F82" s="44">
        <f>E82*43%</f>
        <v>93.31</v>
      </c>
      <c r="G82" s="52"/>
      <c r="H82" s="46"/>
    </row>
    <row r="83" spans="1:8">
      <c r="A83" s="43"/>
      <c r="B83" s="43"/>
      <c r="C83" s="43" t="s">
        <v>19</v>
      </c>
      <c r="D83" s="44">
        <v>561</v>
      </c>
      <c r="E83" s="44">
        <v>158</v>
      </c>
      <c r="F83" s="44">
        <f>E83*90%</f>
        <v>142.2</v>
      </c>
      <c r="G83" s="52"/>
      <c r="H83" s="46"/>
    </row>
    <row r="84" spans="1:8">
      <c r="A84" s="43"/>
      <c r="B84" s="43"/>
      <c r="C84" s="43" t="s">
        <v>85</v>
      </c>
      <c r="D84" s="44">
        <v>804</v>
      </c>
      <c r="E84" s="44">
        <v>211</v>
      </c>
      <c r="F84" s="44">
        <v>0</v>
      </c>
      <c r="G84" s="52"/>
      <c r="H84" s="46"/>
    </row>
    <row r="85" spans="1:8">
      <c r="A85" s="43"/>
      <c r="B85" s="43"/>
      <c r="C85" s="43" t="s">
        <v>86</v>
      </c>
      <c r="D85" s="44">
        <v>1555</v>
      </c>
      <c r="E85" s="44">
        <v>389</v>
      </c>
      <c r="F85" s="44">
        <v>0</v>
      </c>
      <c r="G85" s="52"/>
      <c r="H85" s="46"/>
    </row>
    <row r="86" spans="1:8">
      <c r="A86" s="43"/>
      <c r="B86" s="43"/>
      <c r="C86" s="47" t="s">
        <v>5</v>
      </c>
      <c r="D86" s="48">
        <f>SUM(D72:D85)</f>
        <v>13932</v>
      </c>
      <c r="E86" s="48">
        <f>SUM(E72:E85)</f>
        <v>3812</v>
      </c>
      <c r="F86" s="48">
        <f>SUM(F72:F85)</f>
        <v>404.15</v>
      </c>
      <c r="G86" s="41">
        <f>F86/E86*100</f>
        <v>10.6020461699895</v>
      </c>
      <c r="H86" s="50" t="s">
        <v>25</v>
      </c>
    </row>
    <row r="87" spans="1:8">
      <c r="A87" s="43"/>
      <c r="B87" s="43"/>
      <c r="C87" s="43"/>
      <c r="D87" s="44"/>
      <c r="E87" s="44"/>
      <c r="F87" s="43"/>
      <c r="G87" s="52"/>
      <c r="H87" s="46"/>
    </row>
    <row r="88" spans="1:8">
      <c r="A88" s="43">
        <v>5</v>
      </c>
      <c r="B88" s="43" t="s">
        <v>87</v>
      </c>
      <c r="C88" s="43" t="s">
        <v>88</v>
      </c>
      <c r="D88" s="44">
        <v>1383</v>
      </c>
      <c r="E88" s="44">
        <v>352</v>
      </c>
      <c r="F88" s="44">
        <v>0</v>
      </c>
      <c r="G88" s="52"/>
      <c r="H88" s="46"/>
    </row>
    <row r="89" spans="1:8">
      <c r="A89" s="43"/>
      <c r="B89" s="43"/>
      <c r="C89" s="43" t="s">
        <v>89</v>
      </c>
      <c r="D89" s="44">
        <v>1950</v>
      </c>
      <c r="E89" s="44">
        <v>515</v>
      </c>
      <c r="F89" s="44">
        <v>0</v>
      </c>
      <c r="G89" s="52"/>
      <c r="H89" s="46"/>
    </row>
    <row r="90" spans="1:8">
      <c r="A90" s="43"/>
      <c r="B90" s="43"/>
      <c r="C90" s="43" t="s">
        <v>90</v>
      </c>
      <c r="D90" s="44">
        <v>1225</v>
      </c>
      <c r="E90" s="44">
        <v>301</v>
      </c>
      <c r="F90" s="44">
        <v>0</v>
      </c>
      <c r="G90" s="52"/>
      <c r="H90" s="46"/>
    </row>
    <row r="91" spans="1:8">
      <c r="A91" s="43"/>
      <c r="B91" s="43"/>
      <c r="C91" s="43" t="s">
        <v>91</v>
      </c>
      <c r="D91" s="44">
        <v>818</v>
      </c>
      <c r="E91" s="44">
        <v>218</v>
      </c>
      <c r="F91" s="44">
        <v>0</v>
      </c>
      <c r="G91" s="52"/>
      <c r="H91" s="46"/>
    </row>
    <row r="92" spans="1:8">
      <c r="A92" s="43"/>
      <c r="B92" s="43"/>
      <c r="C92" s="43" t="s">
        <v>92</v>
      </c>
      <c r="D92" s="44">
        <v>1296</v>
      </c>
      <c r="E92" s="44">
        <v>336</v>
      </c>
      <c r="F92" s="44">
        <v>0</v>
      </c>
      <c r="G92" s="52"/>
      <c r="H92" s="46"/>
    </row>
    <row r="93" spans="1:8">
      <c r="A93" s="43"/>
      <c r="B93" s="43"/>
      <c r="C93" s="43" t="s">
        <v>61</v>
      </c>
      <c r="D93" s="44">
        <v>921</v>
      </c>
      <c r="E93" s="44">
        <v>234</v>
      </c>
      <c r="F93" s="44">
        <v>0</v>
      </c>
      <c r="G93" s="52"/>
      <c r="H93" s="46"/>
    </row>
    <row r="94" spans="1:8">
      <c r="A94" s="43"/>
      <c r="B94" s="43"/>
      <c r="C94" s="43" t="s">
        <v>93</v>
      </c>
      <c r="D94" s="44">
        <v>1231</v>
      </c>
      <c r="E94" s="44">
        <v>324</v>
      </c>
      <c r="F94" s="44">
        <v>0</v>
      </c>
      <c r="G94" s="52"/>
      <c r="H94" s="46"/>
    </row>
    <row r="95" spans="1:8">
      <c r="A95" s="43"/>
      <c r="B95" s="43"/>
      <c r="C95" s="43" t="s">
        <v>94</v>
      </c>
      <c r="D95" s="44">
        <v>893</v>
      </c>
      <c r="E95" s="44">
        <v>234</v>
      </c>
      <c r="F95" s="44">
        <v>0</v>
      </c>
      <c r="G95" s="52"/>
      <c r="H95" s="46"/>
    </row>
    <row r="96" spans="1:8">
      <c r="A96" s="43"/>
      <c r="B96" s="43"/>
      <c r="C96" s="43" t="s">
        <v>95</v>
      </c>
      <c r="D96" s="44">
        <v>1042</v>
      </c>
      <c r="E96" s="44">
        <v>285</v>
      </c>
      <c r="F96" s="44">
        <v>0</v>
      </c>
      <c r="G96" s="52"/>
      <c r="H96" s="46"/>
    </row>
    <row r="97" spans="1:8">
      <c r="A97" s="43"/>
      <c r="B97" s="43"/>
      <c r="C97" s="43" t="s">
        <v>96</v>
      </c>
      <c r="D97" s="44">
        <v>3535</v>
      </c>
      <c r="E97" s="44">
        <v>883</v>
      </c>
      <c r="F97" s="44">
        <v>0</v>
      </c>
      <c r="G97" s="52"/>
      <c r="H97" s="46"/>
    </row>
    <row r="98" spans="1:8">
      <c r="A98" s="43"/>
      <c r="B98" s="43"/>
      <c r="C98" s="43" t="s">
        <v>97</v>
      </c>
      <c r="D98" s="44">
        <v>971</v>
      </c>
      <c r="E98" s="44">
        <v>252</v>
      </c>
      <c r="F98" s="44">
        <v>0</v>
      </c>
      <c r="G98" s="52"/>
      <c r="H98" s="46"/>
    </row>
    <row r="99" spans="1:8">
      <c r="A99" s="43"/>
      <c r="B99" s="43"/>
      <c r="C99" s="43" t="s">
        <v>98</v>
      </c>
      <c r="D99" s="44">
        <v>1296</v>
      </c>
      <c r="E99" s="44">
        <v>345</v>
      </c>
      <c r="F99" s="44">
        <v>0</v>
      </c>
      <c r="G99" s="52"/>
      <c r="H99" s="46"/>
    </row>
    <row r="100" spans="1:8">
      <c r="A100" s="43"/>
      <c r="B100" s="43"/>
      <c r="C100" s="43" t="s">
        <v>99</v>
      </c>
      <c r="D100" s="44">
        <v>1374</v>
      </c>
      <c r="E100" s="44">
        <v>358</v>
      </c>
      <c r="F100" s="44">
        <v>0</v>
      </c>
      <c r="G100" s="52"/>
      <c r="H100" s="46"/>
    </row>
    <row r="101" spans="1:8">
      <c r="A101" s="43"/>
      <c r="B101" s="43"/>
      <c r="C101" s="43" t="s">
        <v>100</v>
      </c>
      <c r="D101" s="44">
        <v>2213</v>
      </c>
      <c r="E101" s="44">
        <v>565</v>
      </c>
      <c r="F101" s="44">
        <v>0</v>
      </c>
      <c r="G101" s="52"/>
      <c r="H101" s="46"/>
    </row>
    <row r="102" spans="1:8">
      <c r="A102" s="43"/>
      <c r="B102" s="43"/>
      <c r="C102" s="43" t="s">
        <v>101</v>
      </c>
      <c r="D102" s="44">
        <v>1547</v>
      </c>
      <c r="E102" s="44">
        <v>382</v>
      </c>
      <c r="F102" s="44">
        <v>0</v>
      </c>
      <c r="G102" s="52"/>
      <c r="H102" s="46"/>
    </row>
    <row r="103" spans="1:8">
      <c r="A103" s="43"/>
      <c r="B103" s="43"/>
      <c r="C103" s="43" t="s">
        <v>102</v>
      </c>
      <c r="D103" s="44">
        <v>1809</v>
      </c>
      <c r="E103" s="44">
        <v>434</v>
      </c>
      <c r="F103" s="44">
        <v>0</v>
      </c>
      <c r="G103" s="52"/>
      <c r="H103" s="46"/>
    </row>
    <row r="104" spans="1:8">
      <c r="A104" s="43"/>
      <c r="B104" s="43"/>
      <c r="C104" s="43" t="s">
        <v>103</v>
      </c>
      <c r="D104" s="44">
        <v>3301</v>
      </c>
      <c r="E104" s="44">
        <v>879</v>
      </c>
      <c r="F104" s="44">
        <v>0</v>
      </c>
      <c r="G104" s="52"/>
      <c r="H104" s="46"/>
    </row>
    <row r="105" spans="1:8">
      <c r="A105" s="43"/>
      <c r="B105" s="43"/>
      <c r="C105" s="43" t="s">
        <v>104</v>
      </c>
      <c r="D105" s="44">
        <v>844</v>
      </c>
      <c r="E105" s="44">
        <v>240</v>
      </c>
      <c r="F105" s="44">
        <v>0</v>
      </c>
      <c r="G105" s="52"/>
      <c r="H105" s="46"/>
    </row>
    <row r="106" spans="1:8">
      <c r="A106" s="43"/>
      <c r="B106" s="43"/>
      <c r="C106" s="43" t="s">
        <v>105</v>
      </c>
      <c r="D106" s="44">
        <v>365</v>
      </c>
      <c r="E106" s="44">
        <v>104</v>
      </c>
      <c r="F106" s="44">
        <v>0</v>
      </c>
      <c r="G106" s="52"/>
      <c r="H106" s="46"/>
    </row>
    <row r="107" spans="1:8">
      <c r="A107" s="43"/>
      <c r="B107" s="43"/>
      <c r="C107" s="47" t="s">
        <v>5</v>
      </c>
      <c r="D107" s="48">
        <f>SUM(D88:D106)</f>
        <v>28014</v>
      </c>
      <c r="E107" s="48">
        <f>SUM(E88:E106)</f>
        <v>7241</v>
      </c>
      <c r="F107" s="48">
        <f>SUM(F88:F106)</f>
        <v>0</v>
      </c>
      <c r="G107" s="41">
        <f>F107/E107*100</f>
        <v>0</v>
      </c>
      <c r="H107" s="50" t="s">
        <v>25</v>
      </c>
    </row>
    <row r="108" spans="1:8">
      <c r="A108" s="43"/>
      <c r="B108" s="43"/>
      <c r="C108" s="43"/>
      <c r="D108" s="44"/>
      <c r="E108" s="44"/>
      <c r="F108" s="43"/>
      <c r="G108" s="52"/>
      <c r="H108" s="46"/>
    </row>
    <row r="109" spans="1:8">
      <c r="A109" s="43">
        <v>6</v>
      </c>
      <c r="B109" s="43" t="s">
        <v>106</v>
      </c>
      <c r="C109" s="43" t="s">
        <v>107</v>
      </c>
      <c r="D109" s="44">
        <v>3035</v>
      </c>
      <c r="E109" s="44">
        <v>806</v>
      </c>
      <c r="F109" s="44">
        <v>63</v>
      </c>
      <c r="G109" s="52"/>
      <c r="H109" s="46"/>
    </row>
    <row r="110" spans="1:8">
      <c r="A110" s="43"/>
      <c r="B110" s="43"/>
      <c r="C110" s="43" t="s">
        <v>108</v>
      </c>
      <c r="D110" s="44">
        <v>6624</v>
      </c>
      <c r="E110" s="44">
        <v>1852</v>
      </c>
      <c r="F110" s="44">
        <v>528</v>
      </c>
      <c r="G110" s="52"/>
      <c r="H110" s="46"/>
    </row>
    <row r="111" spans="1:8">
      <c r="A111" s="43"/>
      <c r="B111" s="43"/>
      <c r="C111" s="43" t="s">
        <v>109</v>
      </c>
      <c r="D111" s="44">
        <v>9550</v>
      </c>
      <c r="E111" s="44">
        <v>2512</v>
      </c>
      <c r="F111" s="44">
        <v>0</v>
      </c>
      <c r="G111" s="52"/>
      <c r="H111" s="46"/>
    </row>
    <row r="112" spans="1:8">
      <c r="A112" s="43"/>
      <c r="B112" s="43"/>
      <c r="C112" s="43" t="s">
        <v>110</v>
      </c>
      <c r="D112" s="44">
        <v>4169</v>
      </c>
      <c r="E112" s="44">
        <v>1096</v>
      </c>
      <c r="F112" s="44">
        <v>227</v>
      </c>
      <c r="G112" s="52"/>
      <c r="H112" s="46"/>
    </row>
    <row r="113" spans="1:8">
      <c r="A113" s="43"/>
      <c r="B113" s="43"/>
      <c r="C113" s="43" t="s">
        <v>111</v>
      </c>
      <c r="D113" s="44">
        <v>5553</v>
      </c>
      <c r="E113" s="44">
        <v>1451</v>
      </c>
      <c r="F113" s="44">
        <v>171</v>
      </c>
      <c r="G113" s="52"/>
      <c r="H113" s="46"/>
    </row>
    <row r="114" spans="1:8">
      <c r="A114" s="43"/>
      <c r="B114" s="43"/>
      <c r="C114" s="43" t="s">
        <v>112</v>
      </c>
      <c r="D114" s="44">
        <v>12167</v>
      </c>
      <c r="E114" s="44">
        <v>3195</v>
      </c>
      <c r="F114" s="44">
        <v>368</v>
      </c>
      <c r="G114" s="52"/>
      <c r="H114" s="46"/>
    </row>
    <row r="115" spans="1:8">
      <c r="A115" s="43"/>
      <c r="B115" s="43"/>
      <c r="C115" s="43" t="s">
        <v>113</v>
      </c>
      <c r="D115" s="44">
        <v>3849</v>
      </c>
      <c r="E115" s="44">
        <v>985</v>
      </c>
      <c r="F115" s="44">
        <v>177</v>
      </c>
      <c r="G115" s="52"/>
      <c r="H115" s="46"/>
    </row>
    <row r="116" spans="1:8">
      <c r="A116" s="43"/>
      <c r="B116" s="43"/>
      <c r="C116" s="43" t="s">
        <v>114</v>
      </c>
      <c r="D116" s="44">
        <v>3224</v>
      </c>
      <c r="E116" s="44">
        <v>936</v>
      </c>
      <c r="F116" s="44">
        <v>103</v>
      </c>
      <c r="G116" s="52"/>
      <c r="H116" s="46"/>
    </row>
    <row r="117" spans="1:8">
      <c r="A117" s="43"/>
      <c r="B117" s="43"/>
      <c r="C117" s="43" t="s">
        <v>115</v>
      </c>
      <c r="D117" s="44">
        <v>10055</v>
      </c>
      <c r="E117" s="44">
        <v>2558</v>
      </c>
      <c r="F117" s="44">
        <v>0</v>
      </c>
      <c r="G117" s="52"/>
      <c r="H117" s="46"/>
    </row>
    <row r="118" spans="1:8">
      <c r="A118" s="43"/>
      <c r="B118" s="43"/>
      <c r="C118" s="43" t="s">
        <v>116</v>
      </c>
      <c r="D118" s="44">
        <v>2822</v>
      </c>
      <c r="E118" s="44">
        <v>721</v>
      </c>
      <c r="F118" s="44">
        <v>0</v>
      </c>
      <c r="G118" s="52"/>
      <c r="H118" s="46"/>
    </row>
    <row r="119" spans="1:8">
      <c r="A119" s="43"/>
      <c r="B119" s="43"/>
      <c r="C119" s="43" t="s">
        <v>117</v>
      </c>
      <c r="D119" s="44">
        <v>3489</v>
      </c>
      <c r="E119" s="44">
        <v>882</v>
      </c>
      <c r="F119" s="44">
        <v>0</v>
      </c>
      <c r="G119" s="52"/>
      <c r="H119" s="46"/>
    </row>
    <row r="120" spans="1:8">
      <c r="A120" s="43"/>
      <c r="B120" s="43"/>
      <c r="C120" s="43" t="s">
        <v>118</v>
      </c>
      <c r="D120" s="44">
        <v>1494</v>
      </c>
      <c r="E120" s="44">
        <v>390</v>
      </c>
      <c r="F120" s="44">
        <v>0</v>
      </c>
      <c r="G120" s="52"/>
      <c r="H120" s="46"/>
    </row>
    <row r="121" spans="1:8">
      <c r="A121" s="43"/>
      <c r="B121" s="43"/>
      <c r="C121" s="43" t="s">
        <v>119</v>
      </c>
      <c r="D121" s="44">
        <v>2678</v>
      </c>
      <c r="E121" s="44">
        <v>760</v>
      </c>
      <c r="F121" s="44">
        <v>0</v>
      </c>
      <c r="G121" s="52"/>
      <c r="H121" s="46"/>
    </row>
    <row r="122" spans="1:8">
      <c r="A122" s="43"/>
      <c r="B122" s="43"/>
      <c r="C122" s="43" t="s">
        <v>120</v>
      </c>
      <c r="D122" s="44">
        <v>10787</v>
      </c>
      <c r="E122" s="44">
        <v>2715</v>
      </c>
      <c r="F122" s="44">
        <v>1188</v>
      </c>
      <c r="G122" s="52"/>
      <c r="H122" s="46"/>
    </row>
    <row r="123" spans="1:8">
      <c r="A123" s="43"/>
      <c r="B123" s="43"/>
      <c r="C123" s="43" t="s">
        <v>121</v>
      </c>
      <c r="D123" s="44">
        <v>10037</v>
      </c>
      <c r="E123" s="44">
        <v>2753</v>
      </c>
      <c r="F123" s="44">
        <v>87</v>
      </c>
      <c r="G123" s="52"/>
      <c r="H123" s="46"/>
    </row>
    <row r="124" spans="1:8">
      <c r="A124" s="43"/>
      <c r="B124" s="43"/>
      <c r="C124" s="43" t="s">
        <v>122</v>
      </c>
      <c r="D124" s="44">
        <v>5461</v>
      </c>
      <c r="E124" s="44">
        <v>1414</v>
      </c>
      <c r="F124" s="44">
        <v>322</v>
      </c>
      <c r="G124" s="52"/>
      <c r="H124" s="46"/>
    </row>
    <row r="125" spans="1:8">
      <c r="A125" s="43"/>
      <c r="B125" s="43"/>
      <c r="C125" s="43" t="s">
        <v>123</v>
      </c>
      <c r="D125" s="44">
        <v>784</v>
      </c>
      <c r="E125" s="44">
        <v>200</v>
      </c>
      <c r="F125" s="44">
        <v>0</v>
      </c>
      <c r="G125" s="52"/>
      <c r="H125" s="46"/>
    </row>
    <row r="126" spans="1:8">
      <c r="A126" s="43"/>
      <c r="B126" s="43"/>
      <c r="C126" s="43" t="s">
        <v>124</v>
      </c>
      <c r="D126" s="44">
        <v>4178</v>
      </c>
      <c r="E126" s="44">
        <v>1056</v>
      </c>
      <c r="F126" s="44">
        <v>258</v>
      </c>
      <c r="G126" s="52"/>
      <c r="H126" s="46"/>
    </row>
    <row r="127" spans="1:8">
      <c r="A127" s="43"/>
      <c r="B127" s="43"/>
      <c r="C127" s="43" t="s">
        <v>125</v>
      </c>
      <c r="D127" s="44">
        <v>3322</v>
      </c>
      <c r="E127" s="44">
        <v>842</v>
      </c>
      <c r="F127" s="44">
        <v>0</v>
      </c>
      <c r="G127" s="52"/>
      <c r="H127" s="46"/>
    </row>
    <row r="128" spans="1:8">
      <c r="A128" s="43"/>
      <c r="B128" s="43"/>
      <c r="C128" s="43" t="s">
        <v>126</v>
      </c>
      <c r="D128" s="44">
        <v>1058</v>
      </c>
      <c r="E128" s="44">
        <v>282</v>
      </c>
      <c r="F128" s="44">
        <v>0</v>
      </c>
      <c r="G128" s="52"/>
      <c r="H128" s="46"/>
    </row>
    <row r="129" spans="1:8">
      <c r="A129" s="43"/>
      <c r="B129" s="43"/>
      <c r="C129" s="43" t="s">
        <v>127</v>
      </c>
      <c r="D129" s="44">
        <v>1079</v>
      </c>
      <c r="E129" s="44">
        <v>264</v>
      </c>
      <c r="F129" s="44">
        <v>0</v>
      </c>
      <c r="G129" s="52"/>
      <c r="H129" s="46"/>
    </row>
    <row r="130" spans="1:8">
      <c r="A130" s="43"/>
      <c r="B130" s="43"/>
      <c r="C130" s="43" t="s">
        <v>128</v>
      </c>
      <c r="D130" s="44">
        <v>964</v>
      </c>
      <c r="E130" s="44">
        <v>258</v>
      </c>
      <c r="F130" s="44">
        <v>0</v>
      </c>
      <c r="G130" s="52"/>
      <c r="H130" s="46"/>
    </row>
    <row r="131" spans="1:8">
      <c r="A131" s="43"/>
      <c r="B131" s="43"/>
      <c r="C131" s="43" t="s">
        <v>129</v>
      </c>
      <c r="D131" s="44">
        <v>1530</v>
      </c>
      <c r="E131" s="44">
        <v>417</v>
      </c>
      <c r="F131" s="44">
        <v>0</v>
      </c>
      <c r="G131" s="52"/>
      <c r="H131" s="46"/>
    </row>
    <row r="132" spans="1:8">
      <c r="A132" s="43"/>
      <c r="B132" s="43"/>
      <c r="C132" s="43" t="s">
        <v>130</v>
      </c>
      <c r="D132" s="44">
        <v>1029</v>
      </c>
      <c r="E132" s="44">
        <v>263</v>
      </c>
      <c r="F132" s="44">
        <v>0</v>
      </c>
      <c r="G132" s="52"/>
      <c r="H132" s="46"/>
    </row>
    <row r="133" spans="1:8">
      <c r="A133" s="43"/>
      <c r="B133" s="43"/>
      <c r="C133" s="43" t="s">
        <v>131</v>
      </c>
      <c r="D133" s="44">
        <v>4502</v>
      </c>
      <c r="E133" s="44">
        <v>1134</v>
      </c>
      <c r="F133" s="44">
        <v>532</v>
      </c>
      <c r="G133" s="52"/>
      <c r="H133" s="46"/>
    </row>
    <row r="134" spans="1:8">
      <c r="A134" s="43"/>
      <c r="B134" s="43"/>
      <c r="C134" s="43"/>
      <c r="D134" s="44"/>
      <c r="E134" s="44"/>
      <c r="F134" s="44"/>
      <c r="G134" s="52"/>
      <c r="H134" s="46"/>
    </row>
    <row r="135" spans="1:8">
      <c r="A135" s="110"/>
      <c r="B135" s="110"/>
      <c r="C135" s="110"/>
      <c r="D135" s="111"/>
      <c r="E135" s="111"/>
      <c r="F135" s="111"/>
      <c r="G135" s="110"/>
      <c r="H135" s="110"/>
    </row>
    <row r="136" spans="1:8">
      <c r="A136" s="107" t="s">
        <v>72</v>
      </c>
      <c r="B136" s="107"/>
      <c r="C136" s="107"/>
      <c r="D136" s="107"/>
      <c r="E136" s="107"/>
      <c r="F136" s="107"/>
      <c r="G136" s="107"/>
      <c r="H136" s="107"/>
    </row>
    <row r="137" spans="1:8">
      <c r="A137" s="28" t="s">
        <v>1</v>
      </c>
      <c r="B137" s="29" t="s">
        <v>2</v>
      </c>
      <c r="C137" s="29" t="s">
        <v>3</v>
      </c>
      <c r="D137" s="30" t="s">
        <v>4</v>
      </c>
      <c r="E137" s="30" t="s">
        <v>5</v>
      </c>
      <c r="F137" s="30" t="s">
        <v>6</v>
      </c>
      <c r="G137" s="28" t="s">
        <v>7</v>
      </c>
      <c r="H137" s="32"/>
    </row>
    <row r="138" spans="1:8">
      <c r="A138" s="33"/>
      <c r="B138" s="34"/>
      <c r="C138" s="34"/>
      <c r="D138" s="35" t="s">
        <v>8</v>
      </c>
      <c r="E138" s="35" t="s">
        <v>9</v>
      </c>
      <c r="F138" s="35" t="s">
        <v>9</v>
      </c>
      <c r="G138" s="33"/>
      <c r="H138" s="37"/>
    </row>
    <row r="139" spans="1:8">
      <c r="A139" s="43"/>
      <c r="B139" s="43"/>
      <c r="C139" s="43" t="s">
        <v>132</v>
      </c>
      <c r="D139" s="44">
        <v>1346</v>
      </c>
      <c r="E139" s="44">
        <v>353</v>
      </c>
      <c r="F139" s="44">
        <v>0</v>
      </c>
      <c r="G139" s="52"/>
      <c r="H139" s="46"/>
    </row>
    <row r="140" spans="1:8">
      <c r="A140" s="43"/>
      <c r="B140" s="43"/>
      <c r="C140" s="43" t="s">
        <v>133</v>
      </c>
      <c r="D140" s="44">
        <v>1379</v>
      </c>
      <c r="E140" s="44">
        <v>379</v>
      </c>
      <c r="F140" s="44">
        <v>0</v>
      </c>
      <c r="G140" s="52"/>
      <c r="H140" s="46"/>
    </row>
    <row r="141" spans="1:8">
      <c r="A141" s="43"/>
      <c r="B141" s="43"/>
      <c r="C141" s="43" t="s">
        <v>134</v>
      </c>
      <c r="D141" s="44">
        <v>1706</v>
      </c>
      <c r="E141" s="44">
        <v>436</v>
      </c>
      <c r="F141" s="44">
        <v>0</v>
      </c>
      <c r="G141" s="52"/>
      <c r="H141" s="46"/>
    </row>
    <row r="142" spans="1:8">
      <c r="A142" s="43"/>
      <c r="B142" s="43"/>
      <c r="C142" s="43" t="s">
        <v>135</v>
      </c>
      <c r="D142" s="44">
        <v>771</v>
      </c>
      <c r="E142" s="44">
        <v>217</v>
      </c>
      <c r="F142" s="44">
        <v>0</v>
      </c>
      <c r="G142" s="52"/>
      <c r="H142" s="46"/>
    </row>
    <row r="143" spans="1:8">
      <c r="A143" s="43"/>
      <c r="B143" s="43"/>
      <c r="C143" s="43" t="s">
        <v>136</v>
      </c>
      <c r="D143" s="44">
        <v>3322</v>
      </c>
      <c r="E143" s="44">
        <v>842</v>
      </c>
      <c r="F143" s="44">
        <v>0</v>
      </c>
      <c r="G143" s="52"/>
      <c r="H143" s="46"/>
    </row>
    <row r="144" spans="1:8">
      <c r="A144" s="43"/>
      <c r="B144" s="43"/>
      <c r="C144" s="43" t="s">
        <v>137</v>
      </c>
      <c r="D144" s="44">
        <v>825</v>
      </c>
      <c r="E144" s="44">
        <v>232</v>
      </c>
      <c r="F144" s="44">
        <v>0</v>
      </c>
      <c r="G144" s="52"/>
      <c r="H144" s="46"/>
    </row>
    <row r="145" spans="1:8">
      <c r="A145" s="43"/>
      <c r="B145" s="43"/>
      <c r="C145" s="43" t="s">
        <v>138</v>
      </c>
      <c r="D145" s="44">
        <v>881</v>
      </c>
      <c r="E145" s="44">
        <v>224</v>
      </c>
      <c r="F145" s="44">
        <v>0</v>
      </c>
      <c r="G145" s="52"/>
      <c r="H145" s="46"/>
    </row>
    <row r="146" spans="1:8">
      <c r="A146" s="43"/>
      <c r="B146" s="43"/>
      <c r="C146" s="43" t="s">
        <v>139</v>
      </c>
      <c r="D146" s="44">
        <v>939</v>
      </c>
      <c r="E146" s="44">
        <v>244</v>
      </c>
      <c r="F146" s="44">
        <v>0</v>
      </c>
      <c r="G146" s="52"/>
      <c r="H146" s="46"/>
    </row>
    <row r="147" spans="1:8">
      <c r="A147" s="43"/>
      <c r="B147" s="43"/>
      <c r="C147" s="43" t="s">
        <v>140</v>
      </c>
      <c r="D147" s="44">
        <v>793</v>
      </c>
      <c r="E147" s="44">
        <v>215</v>
      </c>
      <c r="F147" s="44">
        <v>0</v>
      </c>
      <c r="G147" s="52"/>
      <c r="H147" s="46"/>
    </row>
    <row r="148" spans="1:8">
      <c r="A148" s="43"/>
      <c r="B148" s="43"/>
      <c r="C148" s="43" t="s">
        <v>141</v>
      </c>
      <c r="D148" s="44">
        <v>1168</v>
      </c>
      <c r="E148" s="44">
        <v>316</v>
      </c>
      <c r="F148" s="44">
        <v>0</v>
      </c>
      <c r="G148" s="52"/>
      <c r="H148" s="46"/>
    </row>
    <row r="149" spans="1:8">
      <c r="A149" s="43"/>
      <c r="B149" s="43"/>
      <c r="C149" s="47" t="s">
        <v>5</v>
      </c>
      <c r="D149" s="48">
        <f>SUM(D109:D148)</f>
        <v>126570</v>
      </c>
      <c r="E149" s="48">
        <f>SUM(E109:E148)</f>
        <v>33200</v>
      </c>
      <c r="F149" s="48">
        <f>SUM(F109:F148)</f>
        <v>4024</v>
      </c>
      <c r="G149" s="41">
        <f>F149/E149*100</f>
        <v>12.1204819277108</v>
      </c>
      <c r="H149" s="50" t="s">
        <v>25</v>
      </c>
    </row>
    <row r="150" spans="1:8">
      <c r="A150" s="43"/>
      <c r="B150" s="43"/>
      <c r="C150" s="43"/>
      <c r="D150" s="44"/>
      <c r="E150" s="44"/>
      <c r="F150" s="43"/>
      <c r="G150" s="52"/>
      <c r="H150" s="46"/>
    </row>
    <row r="151" spans="1:8">
      <c r="A151" s="43">
        <v>7</v>
      </c>
      <c r="B151" s="43" t="s">
        <v>142</v>
      </c>
      <c r="C151" s="43" t="s">
        <v>143</v>
      </c>
      <c r="D151" s="44">
        <v>390</v>
      </c>
      <c r="E151" s="44">
        <v>103</v>
      </c>
      <c r="F151" s="44">
        <v>80</v>
      </c>
      <c r="G151" s="52"/>
      <c r="H151" s="46"/>
    </row>
    <row r="152" spans="1:8">
      <c r="A152" s="43"/>
      <c r="B152" s="43"/>
      <c r="C152" s="43" t="s">
        <v>144</v>
      </c>
      <c r="D152" s="44">
        <v>368</v>
      </c>
      <c r="E152" s="44">
        <v>100</v>
      </c>
      <c r="F152" s="44">
        <v>0</v>
      </c>
      <c r="G152" s="52"/>
      <c r="H152" s="46"/>
    </row>
    <row r="153" spans="1:8">
      <c r="A153" s="43"/>
      <c r="B153" s="43"/>
      <c r="C153" s="43" t="s">
        <v>145</v>
      </c>
      <c r="D153" s="44">
        <v>1232</v>
      </c>
      <c r="E153" s="44">
        <v>352</v>
      </c>
      <c r="F153" s="109">
        <v>0</v>
      </c>
      <c r="G153" s="52"/>
      <c r="H153" s="46"/>
    </row>
    <row r="154" spans="1:8">
      <c r="A154" s="43"/>
      <c r="B154" s="43"/>
      <c r="C154" s="43" t="s">
        <v>146</v>
      </c>
      <c r="D154" s="44">
        <v>294</v>
      </c>
      <c r="E154" s="44">
        <v>83</v>
      </c>
      <c r="F154" s="44">
        <v>79</v>
      </c>
      <c r="G154" s="52"/>
      <c r="H154" s="46"/>
    </row>
    <row r="155" spans="1:8">
      <c r="A155" s="43"/>
      <c r="B155" s="43"/>
      <c r="C155" s="43" t="s">
        <v>147</v>
      </c>
      <c r="D155" s="44">
        <v>1267</v>
      </c>
      <c r="E155" s="44">
        <v>344</v>
      </c>
      <c r="F155" s="44">
        <v>0</v>
      </c>
      <c r="G155" s="52"/>
      <c r="H155" s="46"/>
    </row>
    <row r="156" spans="1:8">
      <c r="A156" s="43"/>
      <c r="B156" s="43"/>
      <c r="C156" s="43" t="s">
        <v>148</v>
      </c>
      <c r="D156" s="44">
        <v>785</v>
      </c>
      <c r="E156" s="44">
        <v>228</v>
      </c>
      <c r="F156" s="44">
        <v>0</v>
      </c>
      <c r="G156" s="52"/>
      <c r="H156" s="46"/>
    </row>
    <row r="157" spans="1:8">
      <c r="A157" s="43"/>
      <c r="B157" s="43"/>
      <c r="C157" s="43" t="s">
        <v>149</v>
      </c>
      <c r="D157" s="44">
        <v>934</v>
      </c>
      <c r="E157" s="44">
        <v>239</v>
      </c>
      <c r="F157" s="44">
        <v>0</v>
      </c>
      <c r="G157" s="52"/>
      <c r="H157" s="46"/>
    </row>
    <row r="158" spans="1:8">
      <c r="A158" s="43"/>
      <c r="B158" s="43"/>
      <c r="C158" s="43" t="s">
        <v>150</v>
      </c>
      <c r="D158" s="44">
        <v>722</v>
      </c>
      <c r="E158" s="44">
        <v>203</v>
      </c>
      <c r="F158" s="44">
        <v>0</v>
      </c>
      <c r="G158" s="52"/>
      <c r="H158" s="46"/>
    </row>
    <row r="159" spans="1:8">
      <c r="A159" s="43"/>
      <c r="B159" s="43"/>
      <c r="C159" s="43" t="s">
        <v>151</v>
      </c>
      <c r="D159" s="44">
        <v>273</v>
      </c>
      <c r="E159" s="44">
        <v>78</v>
      </c>
      <c r="F159" s="44">
        <v>0</v>
      </c>
      <c r="G159" s="52"/>
      <c r="H159" s="46"/>
    </row>
    <row r="160" spans="1:8">
      <c r="A160" s="43"/>
      <c r="B160" s="43"/>
      <c r="C160" s="43" t="s">
        <v>152</v>
      </c>
      <c r="D160" s="44">
        <v>530</v>
      </c>
      <c r="E160" s="44">
        <v>140</v>
      </c>
      <c r="F160" s="44">
        <v>0</v>
      </c>
      <c r="G160" s="52"/>
      <c r="H160" s="46"/>
    </row>
    <row r="161" spans="1:8">
      <c r="A161" s="43"/>
      <c r="B161" s="43"/>
      <c r="C161" s="43" t="s">
        <v>153</v>
      </c>
      <c r="D161" s="44">
        <v>825</v>
      </c>
      <c r="E161" s="44">
        <v>214</v>
      </c>
      <c r="F161" s="44">
        <v>0</v>
      </c>
      <c r="G161" s="52"/>
      <c r="H161" s="46"/>
    </row>
    <row r="162" spans="1:8">
      <c r="A162" s="43"/>
      <c r="B162" s="43"/>
      <c r="C162" s="43" t="s">
        <v>154</v>
      </c>
      <c r="D162" s="44">
        <v>637</v>
      </c>
      <c r="E162" s="44">
        <v>189</v>
      </c>
      <c r="F162" s="44">
        <f>E162*37%</f>
        <v>69.93</v>
      </c>
      <c r="G162" s="52"/>
      <c r="H162" s="46"/>
    </row>
    <row r="163" spans="1:8">
      <c r="A163" s="43"/>
      <c r="B163" s="43"/>
      <c r="C163" s="43" t="s">
        <v>155</v>
      </c>
      <c r="D163" s="44">
        <v>912</v>
      </c>
      <c r="E163" s="44">
        <v>241</v>
      </c>
      <c r="F163" s="44">
        <v>0</v>
      </c>
      <c r="G163" s="52"/>
      <c r="H163" s="46"/>
    </row>
    <row r="164" spans="1:8">
      <c r="A164" s="43"/>
      <c r="B164" s="43"/>
      <c r="C164" s="43" t="s">
        <v>156</v>
      </c>
      <c r="D164" s="44">
        <v>513</v>
      </c>
      <c r="E164" s="44">
        <v>138</v>
      </c>
      <c r="F164" s="44">
        <v>0</v>
      </c>
      <c r="G164" s="52"/>
      <c r="H164" s="46"/>
    </row>
    <row r="165" spans="1:8">
      <c r="A165" s="43"/>
      <c r="B165" s="43"/>
      <c r="C165" s="43" t="s">
        <v>157</v>
      </c>
      <c r="D165" s="44">
        <v>624</v>
      </c>
      <c r="E165" s="44">
        <v>164</v>
      </c>
      <c r="F165" s="44">
        <v>0</v>
      </c>
      <c r="G165" s="52"/>
      <c r="H165" s="46"/>
    </row>
    <row r="166" spans="1:8">
      <c r="A166" s="43"/>
      <c r="B166" s="43"/>
      <c r="C166" s="43" t="s">
        <v>158</v>
      </c>
      <c r="D166" s="44">
        <v>750</v>
      </c>
      <c r="E166" s="44">
        <v>211</v>
      </c>
      <c r="F166" s="44">
        <v>0</v>
      </c>
      <c r="G166" s="52"/>
      <c r="H166" s="46"/>
    </row>
    <row r="167" spans="1:8">
      <c r="A167" s="43"/>
      <c r="B167" s="43"/>
      <c r="C167" s="43" t="s">
        <v>159</v>
      </c>
      <c r="D167" s="44">
        <v>1277</v>
      </c>
      <c r="E167" s="44">
        <v>353</v>
      </c>
      <c r="F167" s="44">
        <v>0</v>
      </c>
      <c r="G167" s="52"/>
      <c r="H167" s="46"/>
    </row>
    <row r="168" spans="1:8">
      <c r="A168" s="43"/>
      <c r="B168" s="43"/>
      <c r="C168" s="43" t="s">
        <v>160</v>
      </c>
      <c r="D168" s="44">
        <v>1162</v>
      </c>
      <c r="E168" s="44">
        <v>331</v>
      </c>
      <c r="F168" s="44">
        <v>0</v>
      </c>
      <c r="G168" s="52"/>
      <c r="H168" s="46"/>
    </row>
    <row r="169" spans="1:8">
      <c r="A169" s="43"/>
      <c r="B169" s="43"/>
      <c r="C169" s="43" t="s">
        <v>161</v>
      </c>
      <c r="D169" s="44">
        <v>310</v>
      </c>
      <c r="E169" s="44">
        <v>88</v>
      </c>
      <c r="F169" s="44">
        <v>0</v>
      </c>
      <c r="G169" s="52"/>
      <c r="H169" s="46"/>
    </row>
    <row r="170" spans="1:8">
      <c r="A170" s="43"/>
      <c r="B170" s="43"/>
      <c r="C170" s="43" t="s">
        <v>162</v>
      </c>
      <c r="D170" s="44">
        <v>207</v>
      </c>
      <c r="E170" s="44">
        <v>58</v>
      </c>
      <c r="F170" s="109">
        <v>58</v>
      </c>
      <c r="G170" s="52"/>
      <c r="H170" s="46"/>
    </row>
    <row r="171" spans="1:8">
      <c r="A171" s="43"/>
      <c r="B171" s="43"/>
      <c r="C171" s="47" t="s">
        <v>5</v>
      </c>
      <c r="D171" s="48">
        <f>SUM(D151:D170)</f>
        <v>14012</v>
      </c>
      <c r="E171" s="48">
        <f>SUM(E151:E170)</f>
        <v>3857</v>
      </c>
      <c r="F171" s="48">
        <f>SUM(F151:F170)</f>
        <v>286.93</v>
      </c>
      <c r="G171" s="41">
        <f>F171/E171*100</f>
        <v>7.43920145190563</v>
      </c>
      <c r="H171" s="50" t="s">
        <v>25</v>
      </c>
    </row>
    <row r="172" spans="1:8">
      <c r="A172" s="43"/>
      <c r="B172" s="43"/>
      <c r="C172" s="43"/>
      <c r="D172" s="44"/>
      <c r="E172" s="44"/>
      <c r="F172" s="43"/>
      <c r="G172" s="52"/>
      <c r="H172" s="46"/>
    </row>
    <row r="173" spans="1:8">
      <c r="A173" s="43">
        <v>8</v>
      </c>
      <c r="B173" s="43" t="s">
        <v>163</v>
      </c>
      <c r="C173" s="43" t="s">
        <v>148</v>
      </c>
      <c r="D173" s="44">
        <v>1109</v>
      </c>
      <c r="E173" s="44">
        <v>283</v>
      </c>
      <c r="F173" s="44">
        <v>100</v>
      </c>
      <c r="G173" s="52"/>
      <c r="H173" s="46"/>
    </row>
    <row r="174" spans="1:8">
      <c r="A174" s="43"/>
      <c r="B174" s="43"/>
      <c r="C174" s="43" t="s">
        <v>43</v>
      </c>
      <c r="D174" s="44">
        <v>390</v>
      </c>
      <c r="E174" s="44">
        <v>97</v>
      </c>
      <c r="F174" s="44">
        <v>0</v>
      </c>
      <c r="G174" s="52"/>
      <c r="H174" s="46"/>
    </row>
    <row r="175" spans="1:8">
      <c r="A175" s="43"/>
      <c r="B175" s="43"/>
      <c r="C175" s="43" t="s">
        <v>164</v>
      </c>
      <c r="D175" s="44">
        <v>411</v>
      </c>
      <c r="E175" s="44">
        <v>110</v>
      </c>
      <c r="F175" s="44">
        <f>E175*95%</f>
        <v>104.5</v>
      </c>
      <c r="G175" s="52"/>
      <c r="H175" s="46"/>
    </row>
    <row r="176" spans="1:8">
      <c r="A176" s="43"/>
      <c r="B176" s="43"/>
      <c r="C176" s="43" t="s">
        <v>165</v>
      </c>
      <c r="D176" s="44">
        <v>334</v>
      </c>
      <c r="E176" s="44">
        <v>92</v>
      </c>
      <c r="F176" s="109">
        <v>90</v>
      </c>
      <c r="G176" s="52"/>
      <c r="H176" s="46"/>
    </row>
    <row r="177" spans="1:8">
      <c r="A177" s="43"/>
      <c r="B177" s="43"/>
      <c r="C177" s="43" t="s">
        <v>166</v>
      </c>
      <c r="D177" s="44">
        <v>826</v>
      </c>
      <c r="E177" s="44">
        <v>218</v>
      </c>
      <c r="F177" s="44">
        <v>0</v>
      </c>
      <c r="G177" s="52"/>
      <c r="H177" s="46"/>
    </row>
    <row r="178" spans="1:8">
      <c r="A178" s="43"/>
      <c r="B178" s="43"/>
      <c r="C178" s="43" t="s">
        <v>167</v>
      </c>
      <c r="D178" s="44">
        <v>248</v>
      </c>
      <c r="E178" s="44">
        <v>70</v>
      </c>
      <c r="F178" s="109">
        <v>70</v>
      </c>
      <c r="G178" s="52"/>
      <c r="H178" s="46"/>
    </row>
    <row r="179" spans="1:8">
      <c r="A179" s="43"/>
      <c r="B179" s="43"/>
      <c r="C179" s="43" t="s">
        <v>168</v>
      </c>
      <c r="D179" s="44">
        <v>426</v>
      </c>
      <c r="E179" s="44">
        <v>111</v>
      </c>
      <c r="F179" s="44">
        <v>111</v>
      </c>
      <c r="G179" s="52"/>
      <c r="H179" s="46"/>
    </row>
    <row r="180" spans="1:8">
      <c r="A180" s="43"/>
      <c r="B180" s="43"/>
      <c r="C180" s="43" t="s">
        <v>169</v>
      </c>
      <c r="D180" s="44">
        <v>886</v>
      </c>
      <c r="E180" s="44">
        <v>228</v>
      </c>
      <c r="F180" s="44">
        <v>0</v>
      </c>
      <c r="G180" s="52"/>
      <c r="H180" s="46"/>
    </row>
    <row r="181" spans="1:8">
      <c r="A181" s="43"/>
      <c r="B181" s="43"/>
      <c r="C181" s="43" t="s">
        <v>170</v>
      </c>
      <c r="D181" s="44">
        <v>341</v>
      </c>
      <c r="E181" s="44">
        <v>90</v>
      </c>
      <c r="F181" s="44">
        <v>0</v>
      </c>
      <c r="G181" s="52"/>
      <c r="H181" s="46"/>
    </row>
    <row r="182" spans="1:8">
      <c r="A182" s="43"/>
      <c r="B182" s="43"/>
      <c r="C182" s="43" t="s">
        <v>171</v>
      </c>
      <c r="D182" s="44">
        <v>1293</v>
      </c>
      <c r="E182" s="44">
        <v>316</v>
      </c>
      <c r="F182" s="109">
        <v>316</v>
      </c>
      <c r="G182" s="52"/>
      <c r="H182" s="46"/>
    </row>
    <row r="183" spans="1:8">
      <c r="A183" s="43"/>
      <c r="B183" s="43"/>
      <c r="C183" s="43" t="s">
        <v>172</v>
      </c>
      <c r="D183" s="44">
        <v>567</v>
      </c>
      <c r="E183" s="44">
        <v>159</v>
      </c>
      <c r="F183" s="44">
        <v>0</v>
      </c>
      <c r="G183" s="52"/>
      <c r="H183" s="46"/>
    </row>
    <row r="184" spans="1:8">
      <c r="A184" s="43"/>
      <c r="B184" s="43"/>
      <c r="C184" s="43" t="s">
        <v>173</v>
      </c>
      <c r="D184" s="44">
        <v>810</v>
      </c>
      <c r="E184" s="44">
        <v>217</v>
      </c>
      <c r="F184" s="44">
        <f>E184*95%</f>
        <v>206.15</v>
      </c>
      <c r="G184" s="52"/>
      <c r="H184" s="46"/>
    </row>
    <row r="185" spans="1:8">
      <c r="A185" s="43"/>
      <c r="B185" s="43"/>
      <c r="C185" s="43" t="s">
        <v>174</v>
      </c>
      <c r="D185" s="44">
        <v>1025</v>
      </c>
      <c r="E185" s="44">
        <v>287</v>
      </c>
      <c r="F185" s="44">
        <v>0</v>
      </c>
      <c r="G185" s="52"/>
      <c r="H185" s="46"/>
    </row>
    <row r="186" spans="1:8">
      <c r="A186" s="43"/>
      <c r="B186" s="43"/>
      <c r="C186" s="43" t="s">
        <v>175</v>
      </c>
      <c r="D186" s="44">
        <v>1509</v>
      </c>
      <c r="E186" s="44">
        <v>386</v>
      </c>
      <c r="F186" s="44">
        <v>0</v>
      </c>
      <c r="G186" s="52"/>
      <c r="H186" s="46"/>
    </row>
    <row r="187" spans="1:8">
      <c r="A187" s="43"/>
      <c r="B187" s="43"/>
      <c r="C187" s="43" t="s">
        <v>176</v>
      </c>
      <c r="D187" s="44">
        <v>2423</v>
      </c>
      <c r="E187" s="44">
        <v>622</v>
      </c>
      <c r="F187" s="44">
        <v>0</v>
      </c>
      <c r="G187" s="52"/>
      <c r="H187" s="46"/>
    </row>
    <row r="188" spans="1:8">
      <c r="A188" s="43"/>
      <c r="B188" s="43"/>
      <c r="C188" s="43" t="s">
        <v>177</v>
      </c>
      <c r="D188" s="44">
        <v>421</v>
      </c>
      <c r="E188" s="44">
        <v>103</v>
      </c>
      <c r="F188" s="44">
        <v>0</v>
      </c>
      <c r="G188" s="52"/>
      <c r="H188" s="46"/>
    </row>
    <row r="189" spans="1:8">
      <c r="A189" s="43"/>
      <c r="B189" s="43"/>
      <c r="C189" s="43" t="s">
        <v>178</v>
      </c>
      <c r="D189" s="44">
        <v>550</v>
      </c>
      <c r="E189" s="44">
        <v>153</v>
      </c>
      <c r="F189" s="44">
        <v>0</v>
      </c>
      <c r="G189" s="52"/>
      <c r="H189" s="46"/>
    </row>
    <row r="190" spans="1:8">
      <c r="A190" s="43"/>
      <c r="B190" s="43"/>
      <c r="C190" s="43" t="s">
        <v>179</v>
      </c>
      <c r="D190" s="44">
        <v>442</v>
      </c>
      <c r="E190" s="44">
        <v>118</v>
      </c>
      <c r="F190" s="44">
        <f>E190*90%</f>
        <v>106.2</v>
      </c>
      <c r="G190" s="52"/>
      <c r="H190" s="46"/>
    </row>
    <row r="191" spans="1:8">
      <c r="A191" s="43"/>
      <c r="B191" s="43"/>
      <c r="C191" s="43" t="s">
        <v>180</v>
      </c>
      <c r="D191" s="44">
        <v>353</v>
      </c>
      <c r="E191" s="44">
        <v>95</v>
      </c>
      <c r="F191" s="44">
        <f>E191*70%</f>
        <v>66.5</v>
      </c>
      <c r="G191" s="52"/>
      <c r="H191" s="46"/>
    </row>
    <row r="192" spans="1:8">
      <c r="A192" s="43"/>
      <c r="B192" s="43"/>
      <c r="C192" s="43" t="s">
        <v>181</v>
      </c>
      <c r="D192" s="44">
        <v>526</v>
      </c>
      <c r="E192" s="44">
        <v>139</v>
      </c>
      <c r="F192" s="44">
        <f>E192*40%</f>
        <v>55.6</v>
      </c>
      <c r="G192" s="52"/>
      <c r="H192" s="46"/>
    </row>
    <row r="193" spans="1:8">
      <c r="A193" s="43"/>
      <c r="B193" s="43"/>
      <c r="C193" s="43" t="s">
        <v>182</v>
      </c>
      <c r="D193" s="44">
        <v>1142</v>
      </c>
      <c r="E193" s="44">
        <v>307</v>
      </c>
      <c r="F193" s="44">
        <f>E193*45%</f>
        <v>138.15</v>
      </c>
      <c r="G193" s="52"/>
      <c r="H193" s="46"/>
    </row>
    <row r="194" spans="1:8">
      <c r="A194" s="43"/>
      <c r="B194" s="43"/>
      <c r="C194" s="43" t="s">
        <v>183</v>
      </c>
      <c r="D194" s="44">
        <v>506</v>
      </c>
      <c r="E194" s="44">
        <v>130</v>
      </c>
      <c r="F194" s="44">
        <f>E194*95%</f>
        <v>123.5</v>
      </c>
      <c r="G194" s="52"/>
      <c r="H194" s="46"/>
    </row>
    <row r="195" spans="1:8">
      <c r="A195" s="43"/>
      <c r="B195" s="43"/>
      <c r="C195" s="43" t="s">
        <v>184</v>
      </c>
      <c r="D195" s="44">
        <v>323</v>
      </c>
      <c r="E195" s="44">
        <v>77</v>
      </c>
      <c r="F195" s="44">
        <f>E195*90%</f>
        <v>69.3</v>
      </c>
      <c r="G195" s="52"/>
      <c r="H195" s="46"/>
    </row>
    <row r="196" spans="1:8">
      <c r="A196" s="43"/>
      <c r="B196" s="43"/>
      <c r="C196" s="43" t="s">
        <v>185</v>
      </c>
      <c r="D196" s="44">
        <v>562</v>
      </c>
      <c r="E196" s="44">
        <v>147</v>
      </c>
      <c r="F196" s="109">
        <v>0</v>
      </c>
      <c r="G196" s="52"/>
      <c r="H196" s="46"/>
    </row>
    <row r="197" spans="1:8">
      <c r="A197" s="43"/>
      <c r="B197" s="43"/>
      <c r="C197" s="43" t="s">
        <v>186</v>
      </c>
      <c r="D197" s="44">
        <v>742</v>
      </c>
      <c r="E197" s="44">
        <v>194</v>
      </c>
      <c r="F197" s="44">
        <v>177</v>
      </c>
      <c r="G197" s="52"/>
      <c r="H197" s="46"/>
    </row>
    <row r="198" spans="1:8">
      <c r="A198" s="43"/>
      <c r="B198" s="43"/>
      <c r="C198" s="43" t="s">
        <v>187</v>
      </c>
      <c r="D198" s="44">
        <v>954</v>
      </c>
      <c r="E198" s="44">
        <v>245</v>
      </c>
      <c r="F198" s="44">
        <f>E198*50%</f>
        <v>122.5</v>
      </c>
      <c r="G198" s="52"/>
      <c r="H198" s="46"/>
    </row>
    <row r="199" spans="1:8">
      <c r="A199" s="43"/>
      <c r="B199" s="43"/>
      <c r="C199" s="43"/>
      <c r="D199" s="47" t="s">
        <v>5</v>
      </c>
      <c r="E199" s="48">
        <f>SUM(D173:D198)</f>
        <v>19119</v>
      </c>
      <c r="F199" s="48">
        <f>SUM(E173:E198)</f>
        <v>4994</v>
      </c>
      <c r="G199" s="41">
        <f>F199/E199*100</f>
        <v>26.1206130027721</v>
      </c>
      <c r="H199" s="50" t="s">
        <v>25</v>
      </c>
    </row>
    <row r="200" spans="1:10">
      <c r="A200" s="43"/>
      <c r="B200" s="43"/>
      <c r="C200" s="43"/>
      <c r="D200" s="43"/>
      <c r="E200" s="44"/>
      <c r="F200" s="44"/>
      <c r="G200" s="52"/>
      <c r="H200" s="46"/>
      <c r="I200" s="112"/>
      <c r="J200" s="112"/>
    </row>
    <row r="201" spans="1:10">
      <c r="A201" s="110"/>
      <c r="B201" s="110"/>
      <c r="C201" s="110"/>
      <c r="D201" s="110"/>
      <c r="E201" s="111"/>
      <c r="F201" s="111"/>
      <c r="G201" s="110"/>
      <c r="H201" s="110"/>
      <c r="I201" s="112"/>
      <c r="J201" s="112"/>
    </row>
    <row r="202" spans="1:10">
      <c r="A202" s="112"/>
      <c r="B202" s="112"/>
      <c r="C202" s="112"/>
      <c r="D202" s="112"/>
      <c r="E202" s="113"/>
      <c r="F202" s="113"/>
      <c r="G202" s="112"/>
      <c r="H202" s="112"/>
      <c r="I202" s="112"/>
      <c r="J202" s="112"/>
    </row>
    <row r="203" spans="1:10">
      <c r="A203" s="107" t="s">
        <v>72</v>
      </c>
      <c r="B203" s="107"/>
      <c r="C203" s="107"/>
      <c r="D203" s="107"/>
      <c r="E203" s="107"/>
      <c r="F203" s="107"/>
      <c r="G203" s="107"/>
      <c r="H203" s="107"/>
      <c r="I203" s="112"/>
      <c r="J203" s="112"/>
    </row>
    <row r="204" spans="1:10">
      <c r="A204" s="28" t="s">
        <v>1</v>
      </c>
      <c r="B204" s="29" t="s">
        <v>2</v>
      </c>
      <c r="C204" s="29" t="s">
        <v>3</v>
      </c>
      <c r="D204" s="30" t="s">
        <v>4</v>
      </c>
      <c r="E204" s="30" t="s">
        <v>5</v>
      </c>
      <c r="F204" s="30" t="s">
        <v>6</v>
      </c>
      <c r="G204" s="28" t="s">
        <v>7</v>
      </c>
      <c r="H204" s="32"/>
      <c r="I204" s="112"/>
      <c r="J204" s="112"/>
    </row>
    <row r="205" spans="1:10">
      <c r="A205" s="33"/>
      <c r="B205" s="34"/>
      <c r="C205" s="34"/>
      <c r="D205" s="35" t="s">
        <v>8</v>
      </c>
      <c r="E205" s="35" t="s">
        <v>9</v>
      </c>
      <c r="F205" s="35" t="s">
        <v>9</v>
      </c>
      <c r="G205" s="33"/>
      <c r="H205" s="37"/>
      <c r="I205" s="112"/>
      <c r="J205" s="112"/>
    </row>
    <row r="206" spans="1:8">
      <c r="A206" s="43">
        <v>9</v>
      </c>
      <c r="B206" s="43" t="s">
        <v>188</v>
      </c>
      <c r="C206" s="43" t="s">
        <v>189</v>
      </c>
      <c r="D206" s="44">
        <v>1343</v>
      </c>
      <c r="E206" s="44">
        <v>339</v>
      </c>
      <c r="F206" s="44">
        <v>0</v>
      </c>
      <c r="G206" s="52"/>
      <c r="H206" s="46"/>
    </row>
    <row r="207" spans="1:8">
      <c r="A207" s="43"/>
      <c r="B207" s="43"/>
      <c r="C207" s="43" t="s">
        <v>190</v>
      </c>
      <c r="D207" s="44">
        <v>669</v>
      </c>
      <c r="E207" s="44">
        <v>177</v>
      </c>
      <c r="F207" s="44">
        <v>126</v>
      </c>
      <c r="G207" s="52"/>
      <c r="H207" s="46"/>
    </row>
    <row r="208" spans="1:13">
      <c r="A208" s="43"/>
      <c r="B208" s="43"/>
      <c r="C208" s="43" t="s">
        <v>191</v>
      </c>
      <c r="D208" s="44">
        <v>1401</v>
      </c>
      <c r="E208" s="44">
        <v>348</v>
      </c>
      <c r="F208" s="44">
        <v>0</v>
      </c>
      <c r="G208" s="52"/>
      <c r="H208" s="46"/>
      <c r="M208">
        <v>126</v>
      </c>
    </row>
    <row r="209" spans="1:13">
      <c r="A209" s="43"/>
      <c r="B209" s="43"/>
      <c r="C209" s="43" t="s">
        <v>192</v>
      </c>
      <c r="D209" s="44">
        <v>910</v>
      </c>
      <c r="E209" s="44">
        <v>241</v>
      </c>
      <c r="F209" s="44">
        <v>0</v>
      </c>
      <c r="G209" s="52"/>
      <c r="H209" s="46"/>
      <c r="M209">
        <v>50</v>
      </c>
    </row>
    <row r="210" spans="1:13">
      <c r="A210" s="43"/>
      <c r="B210" s="43"/>
      <c r="C210" s="43" t="s">
        <v>193</v>
      </c>
      <c r="D210" s="44">
        <v>1402</v>
      </c>
      <c r="E210" s="44">
        <v>347</v>
      </c>
      <c r="F210" s="44">
        <v>0</v>
      </c>
      <c r="G210" s="52"/>
      <c r="H210" s="46"/>
      <c r="M210">
        <v>52</v>
      </c>
    </row>
    <row r="211" spans="1:13">
      <c r="A211" s="43"/>
      <c r="B211" s="43"/>
      <c r="C211" s="43" t="s">
        <v>194</v>
      </c>
      <c r="D211" s="44">
        <v>1458</v>
      </c>
      <c r="E211" s="44">
        <v>362</v>
      </c>
      <c r="F211" s="44">
        <v>0</v>
      </c>
      <c r="G211" s="52"/>
      <c r="H211" s="46"/>
      <c r="M211">
        <f>SUM(M208:M210)</f>
        <v>228</v>
      </c>
    </row>
    <row r="212" spans="1:8">
      <c r="A212" s="43"/>
      <c r="B212" s="43"/>
      <c r="C212" s="43" t="s">
        <v>195</v>
      </c>
      <c r="D212" s="44">
        <v>1557</v>
      </c>
      <c r="E212" s="44">
        <v>416</v>
      </c>
      <c r="F212" s="44">
        <v>0</v>
      </c>
      <c r="G212" s="52"/>
      <c r="H212" s="46"/>
    </row>
    <row r="213" spans="1:8">
      <c r="A213" s="43"/>
      <c r="B213" s="43"/>
      <c r="C213" s="43" t="s">
        <v>13</v>
      </c>
      <c r="D213" s="44">
        <v>1039</v>
      </c>
      <c r="E213" s="44">
        <v>270</v>
      </c>
      <c r="F213" s="44">
        <v>0</v>
      </c>
      <c r="G213" s="52"/>
      <c r="H213" s="46"/>
    </row>
    <row r="214" spans="1:8">
      <c r="A214" s="43"/>
      <c r="B214" s="43"/>
      <c r="C214" s="43" t="s">
        <v>196</v>
      </c>
      <c r="D214" s="44">
        <v>358</v>
      </c>
      <c r="E214" s="44">
        <v>98</v>
      </c>
      <c r="F214" s="44">
        <v>0</v>
      </c>
      <c r="G214" s="52"/>
      <c r="H214" s="46"/>
    </row>
    <row r="215" spans="1:8">
      <c r="A215" s="43"/>
      <c r="B215" s="43"/>
      <c r="C215" s="43" t="s">
        <v>67</v>
      </c>
      <c r="D215" s="44">
        <v>1488</v>
      </c>
      <c r="E215" s="44">
        <v>379</v>
      </c>
      <c r="F215" s="44">
        <v>0</v>
      </c>
      <c r="G215" s="52"/>
      <c r="H215" s="46"/>
    </row>
    <row r="216" spans="1:8">
      <c r="A216" s="43"/>
      <c r="B216" s="43"/>
      <c r="C216" s="43" t="s">
        <v>197</v>
      </c>
      <c r="D216" s="44">
        <v>2695</v>
      </c>
      <c r="E216" s="44">
        <v>684</v>
      </c>
      <c r="F216" s="44">
        <v>0</v>
      </c>
      <c r="G216" s="52"/>
      <c r="H216" s="46"/>
    </row>
    <row r="217" spans="1:8">
      <c r="A217" s="43"/>
      <c r="B217" s="43"/>
      <c r="C217" s="43" t="s">
        <v>198</v>
      </c>
      <c r="D217" s="44">
        <v>991</v>
      </c>
      <c r="E217" s="44">
        <v>258</v>
      </c>
      <c r="F217" s="44">
        <v>0</v>
      </c>
      <c r="G217" s="52"/>
      <c r="H217" s="46"/>
    </row>
    <row r="218" spans="1:8">
      <c r="A218" s="43"/>
      <c r="B218" s="43"/>
      <c r="C218" s="43" t="s">
        <v>199</v>
      </c>
      <c r="D218" s="44">
        <v>599</v>
      </c>
      <c r="E218" s="44">
        <v>156</v>
      </c>
      <c r="F218" s="44">
        <v>50</v>
      </c>
      <c r="G218" s="52"/>
      <c r="H218" s="46"/>
    </row>
    <row r="219" spans="1:8">
      <c r="A219" s="43"/>
      <c r="B219" s="43"/>
      <c r="C219" s="43" t="s">
        <v>182</v>
      </c>
      <c r="D219" s="44">
        <v>1210</v>
      </c>
      <c r="E219" s="44">
        <v>311</v>
      </c>
      <c r="F219" s="44">
        <v>0</v>
      </c>
      <c r="G219" s="52"/>
      <c r="H219" s="46"/>
    </row>
    <row r="220" spans="1:8">
      <c r="A220" s="43"/>
      <c r="B220" s="43"/>
      <c r="C220" s="43" t="s">
        <v>181</v>
      </c>
      <c r="D220" s="44">
        <v>520</v>
      </c>
      <c r="E220" s="44">
        <v>130</v>
      </c>
      <c r="F220" s="44">
        <v>52</v>
      </c>
      <c r="G220" s="52"/>
      <c r="H220" s="46"/>
    </row>
    <row r="221" spans="1:8">
      <c r="A221" s="43"/>
      <c r="B221" s="43"/>
      <c r="C221" s="43" t="s">
        <v>200</v>
      </c>
      <c r="D221" s="44">
        <v>599</v>
      </c>
      <c r="E221" s="44">
        <v>144</v>
      </c>
      <c r="F221" s="44">
        <v>0</v>
      </c>
      <c r="G221" s="52"/>
      <c r="H221" s="46"/>
    </row>
    <row r="222" spans="1:8">
      <c r="A222" s="43"/>
      <c r="B222" s="43"/>
      <c r="C222" s="43" t="s">
        <v>201</v>
      </c>
      <c r="D222" s="44">
        <v>481</v>
      </c>
      <c r="E222" s="44">
        <v>127</v>
      </c>
      <c r="F222" s="44">
        <v>0</v>
      </c>
      <c r="G222" s="52"/>
      <c r="H222" s="46"/>
    </row>
    <row r="223" spans="1:8">
      <c r="A223" s="43"/>
      <c r="B223" s="43"/>
      <c r="C223" s="43" t="s">
        <v>202</v>
      </c>
      <c r="D223" s="44">
        <v>608</v>
      </c>
      <c r="E223" s="44">
        <v>166</v>
      </c>
      <c r="F223" s="44">
        <v>0</v>
      </c>
      <c r="G223" s="52"/>
      <c r="H223" s="46"/>
    </row>
    <row r="224" spans="1:8">
      <c r="A224" s="43"/>
      <c r="B224" s="43"/>
      <c r="C224" s="47" t="s">
        <v>5</v>
      </c>
      <c r="D224" s="48">
        <f>SUM(D206:D223)</f>
        <v>19328</v>
      </c>
      <c r="E224" s="48">
        <f>SUM(E206:E223)</f>
        <v>4953</v>
      </c>
      <c r="F224" s="48">
        <f>SUM(F206:F223)</f>
        <v>228</v>
      </c>
      <c r="G224" s="41">
        <f>F224/E224*100</f>
        <v>4.60327074500303</v>
      </c>
      <c r="H224" s="50" t="s">
        <v>25</v>
      </c>
    </row>
    <row r="225" spans="1:8">
      <c r="A225" s="43"/>
      <c r="B225" s="43"/>
      <c r="C225" s="43"/>
      <c r="D225" s="44"/>
      <c r="E225" s="44"/>
      <c r="F225" s="43"/>
      <c r="G225" s="52"/>
      <c r="H225" s="46"/>
    </row>
    <row r="226" ht="14.45" customHeight="1" spans="1:11">
      <c r="A226" s="114">
        <v>10</v>
      </c>
      <c r="B226" s="114" t="s">
        <v>203</v>
      </c>
      <c r="C226" s="114" t="s">
        <v>204</v>
      </c>
      <c r="D226" s="115">
        <v>3488</v>
      </c>
      <c r="E226" s="115">
        <v>887</v>
      </c>
      <c r="F226" s="116">
        <v>0</v>
      </c>
      <c r="G226" s="117"/>
      <c r="H226" s="118"/>
      <c r="I226" s="119"/>
      <c r="J226" s="119"/>
      <c r="K226" s="119"/>
    </row>
    <row r="227" ht="14.45" customHeight="1" spans="1:8">
      <c r="A227" s="85"/>
      <c r="B227" s="85"/>
      <c r="C227" s="85" t="s">
        <v>205</v>
      </c>
      <c r="D227" s="86">
        <v>1139</v>
      </c>
      <c r="E227" s="86">
        <v>288</v>
      </c>
      <c r="F227" s="44">
        <v>0</v>
      </c>
      <c r="G227" s="88"/>
      <c r="H227" s="89"/>
    </row>
    <row r="228" ht="14.45" customHeight="1" spans="1:8">
      <c r="A228" s="85"/>
      <c r="B228" s="85"/>
      <c r="C228" s="85" t="s">
        <v>206</v>
      </c>
      <c r="D228" s="86">
        <v>492</v>
      </c>
      <c r="E228" s="86">
        <v>122</v>
      </c>
      <c r="F228" s="44">
        <v>0</v>
      </c>
      <c r="G228" s="88"/>
      <c r="H228" s="89"/>
    </row>
    <row r="229" ht="14.45" customHeight="1" spans="1:8">
      <c r="A229" s="85"/>
      <c r="B229" s="85"/>
      <c r="C229" s="85" t="s">
        <v>207</v>
      </c>
      <c r="D229" s="86">
        <v>763</v>
      </c>
      <c r="E229" s="86">
        <v>189</v>
      </c>
      <c r="F229" s="44">
        <v>0</v>
      </c>
      <c r="G229" s="88"/>
      <c r="H229" s="89"/>
    </row>
    <row r="230" ht="14.45" customHeight="1" spans="1:8">
      <c r="A230" s="85"/>
      <c r="B230" s="85"/>
      <c r="C230" s="85" t="s">
        <v>208</v>
      </c>
      <c r="D230" s="86">
        <v>1298</v>
      </c>
      <c r="E230" s="86">
        <v>355</v>
      </c>
      <c r="F230" s="44">
        <v>0</v>
      </c>
      <c r="G230" s="88"/>
      <c r="H230" s="89"/>
    </row>
    <row r="231" ht="14.45" customHeight="1" spans="1:8">
      <c r="A231" s="85"/>
      <c r="B231" s="85"/>
      <c r="C231" s="85" t="s">
        <v>209</v>
      </c>
      <c r="D231" s="86">
        <v>633</v>
      </c>
      <c r="E231" s="86">
        <v>165</v>
      </c>
      <c r="F231" s="44">
        <v>0</v>
      </c>
      <c r="G231" s="88"/>
      <c r="H231" s="89"/>
    </row>
    <row r="232" ht="14.45" customHeight="1" spans="1:8">
      <c r="A232" s="85"/>
      <c r="B232" s="85"/>
      <c r="C232" s="85" t="s">
        <v>210</v>
      </c>
      <c r="D232" s="86">
        <v>1000</v>
      </c>
      <c r="E232" s="86">
        <v>278</v>
      </c>
      <c r="F232" s="44">
        <v>0</v>
      </c>
      <c r="G232" s="88"/>
      <c r="H232" s="89"/>
    </row>
    <row r="233" ht="14.45" customHeight="1" spans="1:8">
      <c r="A233" s="85"/>
      <c r="B233" s="85"/>
      <c r="C233" s="85" t="s">
        <v>211</v>
      </c>
      <c r="D233" s="86">
        <v>1187</v>
      </c>
      <c r="E233" s="86">
        <v>327</v>
      </c>
      <c r="F233" s="44">
        <v>0</v>
      </c>
      <c r="G233" s="88"/>
      <c r="H233" s="89"/>
    </row>
    <row r="234" ht="14.45" customHeight="1" spans="1:8">
      <c r="A234" s="85"/>
      <c r="B234" s="85"/>
      <c r="C234" s="85" t="s">
        <v>61</v>
      </c>
      <c r="D234" s="86">
        <v>574</v>
      </c>
      <c r="E234" s="86">
        <v>149</v>
      </c>
      <c r="F234" s="44">
        <v>0</v>
      </c>
      <c r="G234" s="88"/>
      <c r="H234" s="89"/>
    </row>
    <row r="235" ht="14.45" customHeight="1" spans="1:8">
      <c r="A235" s="85"/>
      <c r="B235" s="85"/>
      <c r="C235" s="85" t="s">
        <v>212</v>
      </c>
      <c r="D235" s="86">
        <v>1069</v>
      </c>
      <c r="E235" s="86">
        <v>295</v>
      </c>
      <c r="F235" s="44">
        <v>0</v>
      </c>
      <c r="G235" s="88"/>
      <c r="H235" s="89"/>
    </row>
    <row r="236" ht="14.45" customHeight="1" spans="1:8">
      <c r="A236" s="85"/>
      <c r="B236" s="85"/>
      <c r="C236" s="85" t="s">
        <v>213</v>
      </c>
      <c r="D236" s="86">
        <v>918</v>
      </c>
      <c r="E236" s="86">
        <v>237</v>
      </c>
      <c r="F236" s="44">
        <v>0</v>
      </c>
      <c r="G236" s="88"/>
      <c r="H236" s="89"/>
    </row>
    <row r="237" ht="14.45" customHeight="1" spans="1:8">
      <c r="A237" s="85"/>
      <c r="B237" s="85"/>
      <c r="C237" s="85" t="s">
        <v>214</v>
      </c>
      <c r="D237" s="86">
        <v>503</v>
      </c>
      <c r="E237" s="86">
        <v>136</v>
      </c>
      <c r="F237" s="44">
        <v>0</v>
      </c>
      <c r="G237" s="88"/>
      <c r="H237" s="89"/>
    </row>
    <row r="238" ht="14.45" customHeight="1" spans="1:8">
      <c r="A238" s="85"/>
      <c r="B238" s="85"/>
      <c r="C238" s="85" t="s">
        <v>215</v>
      </c>
      <c r="D238" s="86">
        <v>801</v>
      </c>
      <c r="E238" s="86">
        <v>222</v>
      </c>
      <c r="F238" s="44">
        <v>0</v>
      </c>
      <c r="G238" s="88"/>
      <c r="H238" s="89"/>
    </row>
    <row r="239" ht="14.45" customHeight="1" spans="1:8">
      <c r="A239" s="85"/>
      <c r="B239" s="85"/>
      <c r="C239" s="85" t="s">
        <v>216</v>
      </c>
      <c r="D239" s="86">
        <v>2072</v>
      </c>
      <c r="E239" s="86">
        <v>548</v>
      </c>
      <c r="F239" s="44">
        <v>0</v>
      </c>
      <c r="G239" s="88"/>
      <c r="H239" s="89"/>
    </row>
    <row r="240" ht="14.45" customHeight="1" spans="1:8">
      <c r="A240" s="85"/>
      <c r="B240" s="85"/>
      <c r="C240" s="85" t="s">
        <v>217</v>
      </c>
      <c r="D240" s="86">
        <v>1045</v>
      </c>
      <c r="E240" s="86">
        <v>263</v>
      </c>
      <c r="F240" s="44">
        <v>0</v>
      </c>
      <c r="G240" s="88"/>
      <c r="H240" s="89"/>
    </row>
    <row r="241" ht="14.45" customHeight="1" spans="1:8">
      <c r="A241" s="85"/>
      <c r="B241" s="85"/>
      <c r="C241" s="85" t="s">
        <v>218</v>
      </c>
      <c r="D241" s="86">
        <v>396</v>
      </c>
      <c r="E241" s="86">
        <v>104</v>
      </c>
      <c r="F241" s="44">
        <v>0</v>
      </c>
      <c r="G241" s="88"/>
      <c r="H241" s="89"/>
    </row>
    <row r="242" ht="14.45" customHeight="1" spans="1:8">
      <c r="A242" s="85"/>
      <c r="B242" s="85"/>
      <c r="C242" s="85" t="s">
        <v>219</v>
      </c>
      <c r="D242" s="86">
        <v>504</v>
      </c>
      <c r="E242" s="86">
        <v>147</v>
      </c>
      <c r="F242" s="44">
        <v>0</v>
      </c>
      <c r="G242" s="88"/>
      <c r="H242" s="89"/>
    </row>
    <row r="243" ht="14.45" customHeight="1" spans="1:8">
      <c r="A243" s="85"/>
      <c r="B243" s="85"/>
      <c r="C243" s="85" t="s">
        <v>220</v>
      </c>
      <c r="D243" s="86">
        <v>534</v>
      </c>
      <c r="E243" s="86">
        <v>141</v>
      </c>
      <c r="F243" s="44">
        <v>0</v>
      </c>
      <c r="G243" s="88"/>
      <c r="H243" s="89"/>
    </row>
    <row r="244" ht="14.45" customHeight="1" spans="1:8">
      <c r="A244" s="85"/>
      <c r="B244" s="85"/>
      <c r="C244" s="85" t="s">
        <v>63</v>
      </c>
      <c r="D244" s="86">
        <v>395</v>
      </c>
      <c r="E244" s="86">
        <v>116</v>
      </c>
      <c r="F244" s="44">
        <v>0</v>
      </c>
      <c r="G244" s="88"/>
      <c r="H244" s="89"/>
    </row>
    <row r="245" ht="14.45" customHeight="1" spans="1:8">
      <c r="A245" s="85"/>
      <c r="B245" s="85"/>
      <c r="C245" s="85" t="s">
        <v>221</v>
      </c>
      <c r="D245" s="86">
        <v>321</v>
      </c>
      <c r="E245" s="86">
        <v>80</v>
      </c>
      <c r="F245" s="44">
        <v>0</v>
      </c>
      <c r="G245" s="88"/>
      <c r="H245" s="89"/>
    </row>
    <row r="246" ht="14.45" customHeight="1" spans="1:8">
      <c r="A246" s="85"/>
      <c r="B246" s="85"/>
      <c r="C246" s="85" t="s">
        <v>222</v>
      </c>
      <c r="D246" s="86">
        <v>996</v>
      </c>
      <c r="E246" s="86">
        <v>283</v>
      </c>
      <c r="F246" s="44">
        <v>0</v>
      </c>
      <c r="G246" s="88"/>
      <c r="H246" s="89"/>
    </row>
    <row r="247" ht="14.45" customHeight="1" spans="1:8">
      <c r="A247" s="85"/>
      <c r="B247" s="85"/>
      <c r="C247" s="85" t="s">
        <v>223</v>
      </c>
      <c r="D247" s="86">
        <v>590</v>
      </c>
      <c r="E247" s="86">
        <v>162</v>
      </c>
      <c r="F247" s="44">
        <v>0</v>
      </c>
      <c r="G247" s="88"/>
      <c r="H247" s="89"/>
    </row>
    <row r="248" ht="14.45" customHeight="1" spans="1:8">
      <c r="A248" s="85"/>
      <c r="B248" s="85"/>
      <c r="C248" s="85" t="s">
        <v>224</v>
      </c>
      <c r="D248" s="86">
        <v>384</v>
      </c>
      <c r="E248" s="86">
        <v>103</v>
      </c>
      <c r="F248" s="44">
        <v>0</v>
      </c>
      <c r="G248" s="88"/>
      <c r="H248" s="89"/>
    </row>
    <row r="249" ht="14.45" customHeight="1" spans="1:8">
      <c r="A249" s="85"/>
      <c r="B249" s="85"/>
      <c r="C249" s="85" t="s">
        <v>225</v>
      </c>
      <c r="D249" s="86">
        <v>606</v>
      </c>
      <c r="E249" s="86">
        <v>156</v>
      </c>
      <c r="F249" s="44">
        <v>0</v>
      </c>
      <c r="G249" s="88"/>
      <c r="H249" s="89"/>
    </row>
    <row r="250" ht="14.45" customHeight="1" spans="1:8">
      <c r="A250" s="85"/>
      <c r="B250" s="85"/>
      <c r="C250" s="85" t="s">
        <v>226</v>
      </c>
      <c r="D250" s="86">
        <v>492</v>
      </c>
      <c r="E250" s="86">
        <v>126</v>
      </c>
      <c r="F250" s="44">
        <v>0</v>
      </c>
      <c r="G250" s="88"/>
      <c r="H250" s="89"/>
    </row>
    <row r="251" ht="14.45" customHeight="1" spans="1:8">
      <c r="A251" s="85"/>
      <c r="B251" s="85"/>
      <c r="C251" s="85" t="s">
        <v>227</v>
      </c>
      <c r="D251" s="86">
        <v>647</v>
      </c>
      <c r="E251" s="86">
        <v>174</v>
      </c>
      <c r="F251" s="44">
        <v>0</v>
      </c>
      <c r="G251" s="88"/>
      <c r="H251" s="89"/>
    </row>
    <row r="252" ht="14.45" customHeight="1" spans="1:8">
      <c r="A252" s="85"/>
      <c r="B252" s="85"/>
      <c r="C252" s="85" t="s">
        <v>228</v>
      </c>
      <c r="D252" s="86">
        <v>1796</v>
      </c>
      <c r="E252" s="86">
        <v>494</v>
      </c>
      <c r="F252" s="44">
        <v>262</v>
      </c>
      <c r="G252" s="88"/>
      <c r="H252" s="89"/>
    </row>
    <row r="253" ht="14.45" customHeight="1" spans="1:8">
      <c r="A253" s="85"/>
      <c r="B253" s="85"/>
      <c r="C253" s="85" t="s">
        <v>229</v>
      </c>
      <c r="D253" s="86">
        <v>1853</v>
      </c>
      <c r="E253" s="86">
        <v>521</v>
      </c>
      <c r="F253" s="44">
        <v>267</v>
      </c>
      <c r="G253" s="88"/>
      <c r="H253" s="89"/>
    </row>
    <row r="254" ht="14.45" customHeight="1" spans="1:8">
      <c r="A254" s="85"/>
      <c r="B254" s="85"/>
      <c r="C254" s="85" t="s">
        <v>230</v>
      </c>
      <c r="D254" s="86">
        <v>3241</v>
      </c>
      <c r="E254" s="86">
        <v>858</v>
      </c>
      <c r="F254" s="44">
        <v>350</v>
      </c>
      <c r="G254" s="88"/>
      <c r="H254" s="89"/>
    </row>
    <row r="255" ht="14.45" customHeight="1" spans="1:8">
      <c r="A255" s="85"/>
      <c r="B255" s="85"/>
      <c r="C255" s="85" t="s">
        <v>231</v>
      </c>
      <c r="D255" s="86">
        <v>1434</v>
      </c>
      <c r="E255" s="86">
        <v>383</v>
      </c>
      <c r="F255" s="44">
        <v>235</v>
      </c>
      <c r="G255" s="88"/>
      <c r="H255" s="89"/>
    </row>
    <row r="256" ht="14.45" customHeight="1" spans="1:8">
      <c r="A256" s="85"/>
      <c r="B256" s="85"/>
      <c r="C256" s="85" t="s">
        <v>232</v>
      </c>
      <c r="D256" s="86">
        <v>1614</v>
      </c>
      <c r="E256" s="86">
        <v>405</v>
      </c>
      <c r="F256" s="44">
        <v>260</v>
      </c>
      <c r="G256" s="88"/>
      <c r="H256" s="89"/>
    </row>
    <row r="257" ht="14.45" customHeight="1" spans="1:8">
      <c r="A257" s="85"/>
      <c r="B257" s="85"/>
      <c r="C257" s="85" t="s">
        <v>233</v>
      </c>
      <c r="D257" s="86">
        <v>2076</v>
      </c>
      <c r="E257" s="86">
        <v>596</v>
      </c>
      <c r="F257" s="44">
        <v>300</v>
      </c>
      <c r="G257" s="88"/>
      <c r="H257" s="89"/>
    </row>
    <row r="258" ht="14.45" customHeight="1" spans="1:8">
      <c r="A258" s="85"/>
      <c r="B258" s="85"/>
      <c r="C258" s="91" t="s">
        <v>5</v>
      </c>
      <c r="D258" s="92">
        <f>SUM(D226:D257)</f>
        <v>34861</v>
      </c>
      <c r="E258" s="92">
        <f>SUM(E226:E257)</f>
        <v>9310</v>
      </c>
      <c r="F258" s="92">
        <f>SUM(F226:F257)</f>
        <v>1674</v>
      </c>
      <c r="G258" s="41">
        <f>F258/E258*100</f>
        <v>17.9806659505908</v>
      </c>
      <c r="H258" s="50" t="s">
        <v>25</v>
      </c>
    </row>
    <row r="259" ht="14.45" customHeight="1" spans="1:8">
      <c r="A259" s="85"/>
      <c r="B259" s="85"/>
      <c r="C259" s="85"/>
      <c r="D259" s="86"/>
      <c r="E259" s="86"/>
      <c r="F259" s="85"/>
      <c r="G259" s="88"/>
      <c r="H259" s="89"/>
    </row>
    <row r="260" ht="14.45" customHeight="1" spans="1:8">
      <c r="A260" s="85">
        <v>11</v>
      </c>
      <c r="B260" s="85" t="s">
        <v>234</v>
      </c>
      <c r="C260" s="85" t="s">
        <v>235</v>
      </c>
      <c r="D260" s="86">
        <v>2877</v>
      </c>
      <c r="E260" s="86">
        <v>778</v>
      </c>
      <c r="F260" s="44">
        <v>0</v>
      </c>
      <c r="G260" s="88"/>
      <c r="H260" s="89"/>
    </row>
    <row r="261" ht="14.45" customHeight="1" spans="1:8">
      <c r="A261" s="85"/>
      <c r="B261" s="85"/>
      <c r="C261" s="85" t="s">
        <v>236</v>
      </c>
      <c r="D261" s="86">
        <v>318</v>
      </c>
      <c r="E261" s="86">
        <v>96</v>
      </c>
      <c r="F261" s="44">
        <v>0</v>
      </c>
      <c r="G261" s="88"/>
      <c r="H261" s="89"/>
    </row>
    <row r="262" ht="14.45" customHeight="1" spans="1:8">
      <c r="A262" s="85"/>
      <c r="B262" s="85"/>
      <c r="C262" s="85" t="s">
        <v>99</v>
      </c>
      <c r="D262" s="86">
        <v>434</v>
      </c>
      <c r="E262" s="86">
        <v>114</v>
      </c>
      <c r="F262" s="44">
        <v>0</v>
      </c>
      <c r="G262" s="88"/>
      <c r="H262" s="89"/>
    </row>
    <row r="263" ht="14.45" customHeight="1" spans="1:8">
      <c r="A263" s="85"/>
      <c r="B263" s="85"/>
      <c r="C263" s="85" t="s">
        <v>20</v>
      </c>
      <c r="D263" s="86">
        <v>350</v>
      </c>
      <c r="E263" s="86">
        <v>97</v>
      </c>
      <c r="F263" s="44">
        <v>0</v>
      </c>
      <c r="G263" s="88"/>
      <c r="H263" s="89"/>
    </row>
    <row r="264" ht="14.45" customHeight="1" spans="1:8">
      <c r="A264" s="85"/>
      <c r="B264" s="85"/>
      <c r="C264" s="85" t="s">
        <v>237</v>
      </c>
      <c r="D264" s="86">
        <v>435</v>
      </c>
      <c r="E264" s="86">
        <v>126</v>
      </c>
      <c r="F264" s="44">
        <v>0</v>
      </c>
      <c r="G264" s="88"/>
      <c r="H264" s="89"/>
    </row>
    <row r="265" ht="14.45" customHeight="1" spans="1:8">
      <c r="A265" s="85"/>
      <c r="B265" s="85"/>
      <c r="C265" s="85" t="s">
        <v>238</v>
      </c>
      <c r="D265" s="86">
        <v>244</v>
      </c>
      <c r="E265" s="86">
        <v>68</v>
      </c>
      <c r="F265" s="44">
        <v>0</v>
      </c>
      <c r="G265" s="88"/>
      <c r="H265" s="89"/>
    </row>
    <row r="266" ht="14.45" customHeight="1" spans="1:8">
      <c r="A266" s="85"/>
      <c r="B266" s="85"/>
      <c r="C266" s="85" t="s">
        <v>239</v>
      </c>
      <c r="D266" s="86">
        <v>3958</v>
      </c>
      <c r="E266" s="86">
        <v>1051</v>
      </c>
      <c r="F266" s="44">
        <v>0</v>
      </c>
      <c r="G266" s="88"/>
      <c r="H266" s="89"/>
    </row>
    <row r="267" ht="14.45" customHeight="1" spans="1:8">
      <c r="A267" s="85"/>
      <c r="B267" s="85"/>
      <c r="C267" s="85" t="s">
        <v>240</v>
      </c>
      <c r="D267" s="86">
        <v>1057</v>
      </c>
      <c r="E267" s="86">
        <v>306</v>
      </c>
      <c r="F267" s="44">
        <f>E267*40%</f>
        <v>122.4</v>
      </c>
      <c r="G267" s="88"/>
      <c r="H267" s="89"/>
    </row>
    <row r="268" ht="14.45" customHeight="1" spans="1:8">
      <c r="A268" s="85"/>
      <c r="B268" s="85"/>
      <c r="C268" s="85" t="s">
        <v>241</v>
      </c>
      <c r="D268" s="86">
        <v>928</v>
      </c>
      <c r="E268" s="86">
        <v>258</v>
      </c>
      <c r="F268" s="44">
        <f>E268*50%</f>
        <v>129</v>
      </c>
      <c r="G268" s="88"/>
      <c r="H268" s="89"/>
    </row>
    <row r="269" ht="14.45" customHeight="1" spans="1:8">
      <c r="A269" s="85"/>
      <c r="B269" s="85"/>
      <c r="C269" s="91" t="s">
        <v>5</v>
      </c>
      <c r="D269" s="92">
        <f>SUM(D260:D268)</f>
        <v>10601</v>
      </c>
      <c r="E269" s="92">
        <f>SUM(E260:E268)</f>
        <v>2894</v>
      </c>
      <c r="F269" s="92">
        <f>SUM(F260:F268)</f>
        <v>251.4</v>
      </c>
      <c r="G269" s="41">
        <f>F269/E269*100</f>
        <v>8.68693849343469</v>
      </c>
      <c r="H269" s="50" t="s">
        <v>25</v>
      </c>
    </row>
    <row r="270" ht="14.45" customHeight="1" spans="1:8">
      <c r="A270" s="85"/>
      <c r="B270" s="85"/>
      <c r="C270" s="85"/>
      <c r="D270" s="86"/>
      <c r="E270" s="86"/>
      <c r="F270" s="85"/>
      <c r="G270" s="88"/>
      <c r="H270" s="89"/>
    </row>
    <row r="271" ht="14.45" customHeight="1" spans="1:8">
      <c r="A271" s="120"/>
      <c r="B271" s="120"/>
      <c r="C271" s="120"/>
      <c r="D271" s="121"/>
      <c r="E271" s="121"/>
      <c r="F271" s="120"/>
      <c r="G271" s="120"/>
      <c r="H271" s="120"/>
    </row>
    <row r="272" ht="14.45" customHeight="1" spans="1:8">
      <c r="A272" s="107" t="s">
        <v>72</v>
      </c>
      <c r="B272" s="107"/>
      <c r="C272" s="107"/>
      <c r="D272" s="107"/>
      <c r="E272" s="107"/>
      <c r="F272" s="107"/>
      <c r="G272" s="107"/>
      <c r="H272" s="107"/>
    </row>
    <row r="273" ht="14.45" customHeight="1" spans="1:8">
      <c r="A273" s="28" t="s">
        <v>1</v>
      </c>
      <c r="B273" s="29" t="s">
        <v>2</v>
      </c>
      <c r="C273" s="29" t="s">
        <v>3</v>
      </c>
      <c r="D273" s="30" t="s">
        <v>4</v>
      </c>
      <c r="E273" s="30" t="s">
        <v>5</v>
      </c>
      <c r="F273" s="30" t="s">
        <v>6</v>
      </c>
      <c r="G273" s="28" t="s">
        <v>7</v>
      </c>
      <c r="H273" s="32"/>
    </row>
    <row r="274" ht="14.45" customHeight="1" spans="1:8">
      <c r="A274" s="33"/>
      <c r="B274" s="34"/>
      <c r="C274" s="34"/>
      <c r="D274" s="35" t="s">
        <v>8</v>
      </c>
      <c r="E274" s="35" t="s">
        <v>9</v>
      </c>
      <c r="F274" s="35" t="s">
        <v>9</v>
      </c>
      <c r="G274" s="33"/>
      <c r="H274" s="37"/>
    </row>
    <row r="275" ht="14.45" customHeight="1" spans="1:8">
      <c r="A275" s="85">
        <v>12</v>
      </c>
      <c r="B275" s="85" t="s">
        <v>242</v>
      </c>
      <c r="C275" s="85" t="s">
        <v>243</v>
      </c>
      <c r="D275" s="86">
        <v>1004</v>
      </c>
      <c r="E275" s="86">
        <v>250</v>
      </c>
      <c r="F275" s="44">
        <v>0</v>
      </c>
      <c r="G275" s="88"/>
      <c r="H275" s="89"/>
    </row>
    <row r="276" ht="14.45" customHeight="1" spans="1:8">
      <c r="A276" s="85"/>
      <c r="B276" s="85"/>
      <c r="C276" s="85" t="s">
        <v>28</v>
      </c>
      <c r="D276" s="86">
        <v>644</v>
      </c>
      <c r="E276" s="86">
        <v>168</v>
      </c>
      <c r="F276" s="44">
        <f>E276*85%</f>
        <v>142.8</v>
      </c>
      <c r="G276" s="88"/>
      <c r="H276" s="89"/>
    </row>
    <row r="277" ht="14.45" customHeight="1" spans="1:8">
      <c r="A277" s="85"/>
      <c r="B277" s="85"/>
      <c r="C277" s="85" t="s">
        <v>244</v>
      </c>
      <c r="D277" s="86">
        <v>1211</v>
      </c>
      <c r="E277" s="86">
        <v>321</v>
      </c>
      <c r="F277" s="44">
        <v>0</v>
      </c>
      <c r="G277" s="88"/>
      <c r="H277" s="89"/>
    </row>
    <row r="278" ht="14.45" customHeight="1" spans="1:8">
      <c r="A278" s="85"/>
      <c r="B278" s="85"/>
      <c r="C278" s="85" t="s">
        <v>245</v>
      </c>
      <c r="D278" s="86">
        <v>702</v>
      </c>
      <c r="E278" s="86">
        <v>194</v>
      </c>
      <c r="F278" s="44">
        <f>E278*85%</f>
        <v>164.9</v>
      </c>
      <c r="G278" s="88"/>
      <c r="H278" s="89"/>
    </row>
    <row r="279" ht="14.45" customHeight="1" spans="1:8">
      <c r="A279" s="85"/>
      <c r="B279" s="85"/>
      <c r="C279" s="85" t="s">
        <v>246</v>
      </c>
      <c r="D279" s="86">
        <v>1498</v>
      </c>
      <c r="E279" s="86">
        <v>384</v>
      </c>
      <c r="F279" s="44">
        <v>0</v>
      </c>
      <c r="G279" s="88"/>
      <c r="H279" s="89"/>
    </row>
    <row r="280" ht="14.45" customHeight="1" spans="1:8">
      <c r="A280" s="85"/>
      <c r="B280" s="85"/>
      <c r="C280" s="85" t="s">
        <v>247</v>
      </c>
      <c r="D280" s="86">
        <v>721</v>
      </c>
      <c r="E280" s="86">
        <v>179</v>
      </c>
      <c r="F280" s="44">
        <f>E280*95%</f>
        <v>170.05</v>
      </c>
      <c r="G280" s="88"/>
      <c r="H280" s="89"/>
    </row>
    <row r="281" ht="14.45" customHeight="1" spans="1:8">
      <c r="A281" s="85"/>
      <c r="B281" s="85"/>
      <c r="C281" s="85" t="s">
        <v>248</v>
      </c>
      <c r="D281" s="86">
        <v>718</v>
      </c>
      <c r="E281" s="86">
        <v>166</v>
      </c>
      <c r="F281" s="44">
        <v>0</v>
      </c>
      <c r="G281" s="88"/>
      <c r="H281" s="89"/>
    </row>
    <row r="282" ht="14.45" customHeight="1" spans="1:8">
      <c r="A282" s="85"/>
      <c r="B282" s="85"/>
      <c r="C282" s="85" t="s">
        <v>249</v>
      </c>
      <c r="D282" s="86">
        <v>707</v>
      </c>
      <c r="E282" s="86">
        <v>190</v>
      </c>
      <c r="F282" s="44">
        <v>0</v>
      </c>
      <c r="G282" s="88"/>
      <c r="H282" s="89"/>
    </row>
    <row r="283" ht="14.45" customHeight="1" spans="1:8">
      <c r="A283" s="85"/>
      <c r="B283" s="85"/>
      <c r="C283" s="85" t="s">
        <v>250</v>
      </c>
      <c r="D283" s="86">
        <v>592</v>
      </c>
      <c r="E283" s="86">
        <v>161</v>
      </c>
      <c r="F283" s="44">
        <v>0</v>
      </c>
      <c r="G283" s="88"/>
      <c r="H283" s="89"/>
    </row>
    <row r="284" ht="14.45" customHeight="1" spans="1:8">
      <c r="A284" s="85"/>
      <c r="B284" s="85"/>
      <c r="C284" s="85" t="s">
        <v>251</v>
      </c>
      <c r="D284" s="86">
        <v>967</v>
      </c>
      <c r="E284" s="86">
        <v>245</v>
      </c>
      <c r="F284" s="44">
        <v>0</v>
      </c>
      <c r="G284" s="88"/>
      <c r="H284" s="89"/>
    </row>
    <row r="285" ht="14.45" customHeight="1" spans="1:8">
      <c r="A285" s="85"/>
      <c r="B285" s="85"/>
      <c r="C285" s="85" t="s">
        <v>153</v>
      </c>
      <c r="D285" s="86">
        <v>903</v>
      </c>
      <c r="E285" s="86">
        <v>241</v>
      </c>
      <c r="F285" s="44">
        <v>0</v>
      </c>
      <c r="G285" s="88"/>
      <c r="H285" s="89"/>
    </row>
    <row r="286" ht="14.45" customHeight="1" spans="1:8">
      <c r="A286" s="85"/>
      <c r="B286" s="85"/>
      <c r="C286" s="85" t="s">
        <v>120</v>
      </c>
      <c r="D286" s="86">
        <v>1017</v>
      </c>
      <c r="E286" s="86">
        <v>296</v>
      </c>
      <c r="F286" s="44">
        <v>147</v>
      </c>
      <c r="G286" s="88"/>
      <c r="H286" s="89"/>
    </row>
    <row r="287" ht="14.45" customHeight="1" spans="1:8">
      <c r="A287" s="85"/>
      <c r="B287" s="85"/>
      <c r="C287" s="85" t="s">
        <v>252</v>
      </c>
      <c r="D287" s="86">
        <v>1217</v>
      </c>
      <c r="E287" s="86">
        <v>359</v>
      </c>
      <c r="F287" s="44">
        <v>0</v>
      </c>
      <c r="G287" s="88"/>
      <c r="H287" s="89"/>
    </row>
    <row r="288" ht="14.45" customHeight="1" spans="1:8">
      <c r="A288" s="85"/>
      <c r="B288" s="85"/>
      <c r="C288" s="85" t="s">
        <v>253</v>
      </c>
      <c r="D288" s="86">
        <v>2160</v>
      </c>
      <c r="E288" s="86">
        <v>604</v>
      </c>
      <c r="F288" s="44">
        <v>0</v>
      </c>
      <c r="G288" s="88"/>
      <c r="H288" s="89"/>
    </row>
    <row r="289" ht="14.45" customHeight="1" spans="1:8">
      <c r="A289" s="85"/>
      <c r="B289" s="85"/>
      <c r="C289" s="85" t="s">
        <v>254</v>
      </c>
      <c r="D289" s="86">
        <v>678</v>
      </c>
      <c r="E289" s="86">
        <v>192</v>
      </c>
      <c r="F289" s="44">
        <v>0</v>
      </c>
      <c r="G289" s="88"/>
      <c r="H289" s="89"/>
    </row>
    <row r="290" ht="14.45" customHeight="1" spans="1:8">
      <c r="A290" s="85"/>
      <c r="B290" s="85"/>
      <c r="C290" s="85" t="s">
        <v>255</v>
      </c>
      <c r="D290" s="86">
        <v>703</v>
      </c>
      <c r="E290" s="86">
        <v>184</v>
      </c>
      <c r="F290" s="44">
        <v>78</v>
      </c>
      <c r="G290" s="88"/>
      <c r="H290" s="89"/>
    </row>
    <row r="291" ht="14.45" customHeight="1" spans="1:8">
      <c r="A291" s="85"/>
      <c r="B291" s="85"/>
      <c r="C291" s="85" t="s">
        <v>256</v>
      </c>
      <c r="D291" s="86">
        <v>730</v>
      </c>
      <c r="E291" s="86">
        <v>183</v>
      </c>
      <c r="F291" s="44">
        <v>90</v>
      </c>
      <c r="G291" s="88"/>
      <c r="H291" s="89"/>
    </row>
    <row r="292" ht="14.45" customHeight="1" spans="1:8">
      <c r="A292" s="85"/>
      <c r="B292" s="85"/>
      <c r="C292" s="85" t="s">
        <v>257</v>
      </c>
      <c r="D292" s="86">
        <v>990</v>
      </c>
      <c r="E292" s="86">
        <v>250</v>
      </c>
      <c r="F292" s="44">
        <v>122</v>
      </c>
      <c r="G292" s="88"/>
      <c r="H292" s="89"/>
    </row>
    <row r="293" ht="14.45" customHeight="1" spans="1:8">
      <c r="A293" s="85"/>
      <c r="B293" s="85"/>
      <c r="C293" s="85" t="s">
        <v>258</v>
      </c>
      <c r="D293" s="86">
        <v>1954</v>
      </c>
      <c r="E293" s="86">
        <v>524</v>
      </c>
      <c r="F293" s="44">
        <v>0</v>
      </c>
      <c r="G293" s="88"/>
      <c r="H293" s="89"/>
    </row>
    <row r="294" ht="14.45" customHeight="1" spans="1:8">
      <c r="A294" s="85"/>
      <c r="B294" s="85"/>
      <c r="C294" s="91" t="s">
        <v>5</v>
      </c>
      <c r="D294" s="92">
        <f>SUM(D275:D293)</f>
        <v>19116</v>
      </c>
      <c r="E294" s="92">
        <f>SUM(E275:E293)</f>
        <v>5091</v>
      </c>
      <c r="F294" s="92">
        <f>SUM(F275:F293)</f>
        <v>914.75</v>
      </c>
      <c r="G294" s="41">
        <f>F294/E294*100</f>
        <v>17.9679827145944</v>
      </c>
      <c r="H294" s="50" t="s">
        <v>25</v>
      </c>
    </row>
    <row r="295" spans="1:8">
      <c r="A295" s="43"/>
      <c r="B295" s="43"/>
      <c r="C295" s="43"/>
      <c r="D295" s="44"/>
      <c r="E295" s="44"/>
      <c r="F295" s="43"/>
      <c r="G295" s="52"/>
      <c r="H295" s="46"/>
    </row>
    <row r="296" ht="14.1" customHeight="1" spans="1:8">
      <c r="A296" s="85">
        <v>13</v>
      </c>
      <c r="B296" s="85" t="s">
        <v>259</v>
      </c>
      <c r="C296" s="85" t="s">
        <v>260</v>
      </c>
      <c r="D296" s="86">
        <v>2031</v>
      </c>
      <c r="E296" s="86">
        <v>514</v>
      </c>
      <c r="F296" s="44">
        <v>0</v>
      </c>
      <c r="G296" s="88"/>
      <c r="H296" s="89"/>
    </row>
    <row r="297" ht="14.1" customHeight="1" spans="1:8">
      <c r="A297" s="85"/>
      <c r="B297" s="85"/>
      <c r="C297" s="85" t="s">
        <v>261</v>
      </c>
      <c r="D297" s="86">
        <v>514</v>
      </c>
      <c r="E297" s="86">
        <v>126</v>
      </c>
      <c r="F297" s="44">
        <v>0</v>
      </c>
      <c r="G297" s="88"/>
      <c r="H297" s="89"/>
    </row>
    <row r="298" ht="14.1" customHeight="1" spans="1:8">
      <c r="A298" s="85"/>
      <c r="B298" s="85"/>
      <c r="C298" s="85" t="s">
        <v>186</v>
      </c>
      <c r="D298" s="86">
        <v>521</v>
      </c>
      <c r="E298" s="86">
        <v>137</v>
      </c>
      <c r="F298" s="44">
        <v>0</v>
      </c>
      <c r="G298" s="88"/>
      <c r="H298" s="89"/>
    </row>
    <row r="299" ht="14.1" customHeight="1" spans="1:8">
      <c r="A299" s="85"/>
      <c r="B299" s="85"/>
      <c r="C299" s="85" t="s">
        <v>23</v>
      </c>
      <c r="D299" s="86">
        <v>536</v>
      </c>
      <c r="E299" s="86">
        <v>137</v>
      </c>
      <c r="F299" s="44">
        <v>0</v>
      </c>
      <c r="G299" s="88"/>
      <c r="H299" s="89"/>
    </row>
    <row r="300" ht="14.1" customHeight="1" spans="1:8">
      <c r="A300" s="85"/>
      <c r="B300" s="85"/>
      <c r="C300" s="85" t="s">
        <v>262</v>
      </c>
      <c r="D300" s="86">
        <v>814</v>
      </c>
      <c r="E300" s="86">
        <v>219</v>
      </c>
      <c r="F300" s="44">
        <v>0</v>
      </c>
      <c r="G300" s="88"/>
      <c r="H300" s="89"/>
    </row>
    <row r="301" ht="14.1" customHeight="1" spans="1:8">
      <c r="A301" s="85"/>
      <c r="B301" s="85"/>
      <c r="C301" s="85" t="s">
        <v>263</v>
      </c>
      <c r="D301" s="86">
        <v>743</v>
      </c>
      <c r="E301" s="86">
        <v>201</v>
      </c>
      <c r="F301" s="44">
        <v>0</v>
      </c>
      <c r="G301" s="88"/>
      <c r="H301" s="89"/>
    </row>
    <row r="302" ht="14.1" customHeight="1" spans="1:8">
      <c r="A302" s="85"/>
      <c r="B302" s="85"/>
      <c r="C302" s="85" t="s">
        <v>264</v>
      </c>
      <c r="D302" s="86">
        <v>485</v>
      </c>
      <c r="E302" s="86">
        <v>124</v>
      </c>
      <c r="F302" s="44">
        <v>0</v>
      </c>
      <c r="G302" s="88"/>
      <c r="H302" s="89"/>
    </row>
    <row r="303" ht="14.1" customHeight="1" spans="1:8">
      <c r="A303" s="85"/>
      <c r="B303" s="85"/>
      <c r="C303" s="85" t="s">
        <v>109</v>
      </c>
      <c r="D303" s="86">
        <v>950</v>
      </c>
      <c r="E303" s="86">
        <v>242</v>
      </c>
      <c r="F303" s="44">
        <v>0</v>
      </c>
      <c r="G303" s="88"/>
      <c r="H303" s="89"/>
    </row>
    <row r="304" ht="14.1" customHeight="1" spans="1:8">
      <c r="A304" s="85"/>
      <c r="B304" s="85"/>
      <c r="C304" s="85" t="s">
        <v>265</v>
      </c>
      <c r="D304" s="86">
        <v>382</v>
      </c>
      <c r="E304" s="86">
        <v>100</v>
      </c>
      <c r="F304" s="44">
        <v>0</v>
      </c>
      <c r="G304" s="88"/>
      <c r="H304" s="89"/>
    </row>
    <row r="305" ht="14.1" customHeight="1" spans="1:8">
      <c r="A305" s="85"/>
      <c r="B305" s="85"/>
      <c r="C305" s="85" t="s">
        <v>266</v>
      </c>
      <c r="D305" s="86">
        <v>1623</v>
      </c>
      <c r="E305" s="86">
        <v>408</v>
      </c>
      <c r="F305" s="44">
        <v>0</v>
      </c>
      <c r="G305" s="88"/>
      <c r="H305" s="89"/>
    </row>
    <row r="306" ht="14.1" customHeight="1" spans="1:8">
      <c r="A306" s="85"/>
      <c r="B306" s="85"/>
      <c r="C306" s="85" t="s">
        <v>267</v>
      </c>
      <c r="D306" s="86">
        <v>1547</v>
      </c>
      <c r="E306" s="86">
        <v>397</v>
      </c>
      <c r="F306" s="44">
        <v>0</v>
      </c>
      <c r="G306" s="88"/>
      <c r="H306" s="89"/>
    </row>
    <row r="307" ht="14.1" customHeight="1" spans="1:8">
      <c r="A307" s="85"/>
      <c r="B307" s="85"/>
      <c r="C307" s="91" t="s">
        <v>5</v>
      </c>
      <c r="D307" s="92">
        <f>SUM(D296:D306)</f>
        <v>10146</v>
      </c>
      <c r="E307" s="92">
        <f>SUM(E296:E306)</f>
        <v>2605</v>
      </c>
      <c r="F307" s="92">
        <f>SUM(F296:F306)</f>
        <v>0</v>
      </c>
      <c r="G307" s="41">
        <f>F307/E307*100</f>
        <v>0</v>
      </c>
      <c r="H307" s="50" t="s">
        <v>25</v>
      </c>
    </row>
    <row r="308" ht="14.1" customHeight="1" spans="1:8">
      <c r="A308" s="85"/>
      <c r="B308" s="85"/>
      <c r="C308" s="85"/>
      <c r="D308" s="86"/>
      <c r="E308" s="86"/>
      <c r="F308" s="85"/>
      <c r="G308" s="88"/>
      <c r="H308" s="89"/>
    </row>
    <row r="309" ht="14.1" customHeight="1" spans="1:8">
      <c r="A309" s="85">
        <v>14</v>
      </c>
      <c r="B309" s="85" t="s">
        <v>268</v>
      </c>
      <c r="C309" s="85" t="s">
        <v>269</v>
      </c>
      <c r="D309" s="86">
        <v>1044</v>
      </c>
      <c r="E309" s="86">
        <v>288</v>
      </c>
      <c r="F309" s="44">
        <v>0</v>
      </c>
      <c r="G309" s="88"/>
      <c r="H309" s="89"/>
    </row>
    <row r="310" ht="14.1" customHeight="1" spans="1:8">
      <c r="A310" s="85"/>
      <c r="B310" s="85"/>
      <c r="C310" s="85" t="s">
        <v>270</v>
      </c>
      <c r="D310" s="86">
        <v>454</v>
      </c>
      <c r="E310" s="86">
        <v>133</v>
      </c>
      <c r="F310" s="44">
        <v>0</v>
      </c>
      <c r="G310" s="88"/>
      <c r="H310" s="89"/>
    </row>
    <row r="311" ht="14.1" customHeight="1" spans="1:8">
      <c r="A311" s="85"/>
      <c r="B311" s="85"/>
      <c r="C311" s="85" t="s">
        <v>271</v>
      </c>
      <c r="D311" s="86">
        <v>508</v>
      </c>
      <c r="E311" s="86">
        <v>136</v>
      </c>
      <c r="F311" s="44">
        <v>0</v>
      </c>
      <c r="G311" s="88"/>
      <c r="H311" s="89"/>
    </row>
    <row r="312" ht="14.1" customHeight="1" spans="1:8">
      <c r="A312" s="85"/>
      <c r="B312" s="85"/>
      <c r="C312" s="85" t="s">
        <v>272</v>
      </c>
      <c r="D312" s="86">
        <v>934</v>
      </c>
      <c r="E312" s="86">
        <v>239</v>
      </c>
      <c r="F312" s="44">
        <v>0</v>
      </c>
      <c r="G312" s="88"/>
      <c r="H312" s="89"/>
    </row>
    <row r="313" ht="14.1" customHeight="1" spans="1:8">
      <c r="A313" s="85"/>
      <c r="B313" s="85"/>
      <c r="C313" s="85" t="s">
        <v>273</v>
      </c>
      <c r="D313" s="86">
        <v>894</v>
      </c>
      <c r="E313" s="86">
        <v>241</v>
      </c>
      <c r="F313" s="44">
        <v>0</v>
      </c>
      <c r="G313" s="88"/>
      <c r="H313" s="89"/>
    </row>
    <row r="314" ht="14.1" customHeight="1" spans="1:8">
      <c r="A314" s="85"/>
      <c r="B314" s="85"/>
      <c r="C314" s="85" t="s">
        <v>274</v>
      </c>
      <c r="D314" s="86">
        <v>1232</v>
      </c>
      <c r="E314" s="86">
        <v>336</v>
      </c>
      <c r="F314" s="44">
        <v>0</v>
      </c>
      <c r="G314" s="88"/>
      <c r="H314" s="89"/>
    </row>
    <row r="315" ht="14.1" customHeight="1" spans="1:8">
      <c r="A315" s="85"/>
      <c r="B315" s="85"/>
      <c r="C315" s="85" t="s">
        <v>99</v>
      </c>
      <c r="D315" s="86">
        <v>921</v>
      </c>
      <c r="E315" s="86">
        <v>244</v>
      </c>
      <c r="F315" s="44">
        <v>0</v>
      </c>
      <c r="G315" s="88"/>
      <c r="H315" s="89"/>
    </row>
    <row r="316" ht="14.1" customHeight="1" spans="1:8">
      <c r="A316" s="85"/>
      <c r="B316" s="85"/>
      <c r="C316" s="85" t="s">
        <v>275</v>
      </c>
      <c r="D316" s="86">
        <v>586</v>
      </c>
      <c r="E316" s="86">
        <v>175</v>
      </c>
      <c r="F316" s="44">
        <v>0</v>
      </c>
      <c r="G316" s="88"/>
      <c r="H316" s="89"/>
    </row>
    <row r="317" ht="14.1" customHeight="1" spans="1:8">
      <c r="A317" s="85"/>
      <c r="B317" s="85"/>
      <c r="C317" s="85" t="s">
        <v>276</v>
      </c>
      <c r="D317" s="86">
        <v>808</v>
      </c>
      <c r="E317" s="86">
        <v>227</v>
      </c>
      <c r="F317" s="44">
        <v>51</v>
      </c>
      <c r="G317" s="88"/>
      <c r="H317" s="89"/>
    </row>
    <row r="318" ht="14.1" customHeight="1" spans="1:8">
      <c r="A318" s="85"/>
      <c r="B318" s="85"/>
      <c r="C318" s="85" t="s">
        <v>66</v>
      </c>
      <c r="D318" s="86">
        <v>777</v>
      </c>
      <c r="E318" s="86">
        <v>211</v>
      </c>
      <c r="F318" s="44">
        <v>0</v>
      </c>
      <c r="G318" s="88"/>
      <c r="H318" s="89"/>
    </row>
    <row r="319" ht="14.1" customHeight="1" spans="1:8">
      <c r="A319" s="85"/>
      <c r="B319" s="85"/>
      <c r="C319" s="85" t="s">
        <v>277</v>
      </c>
      <c r="D319" s="86">
        <v>666</v>
      </c>
      <c r="E319" s="86">
        <v>177</v>
      </c>
      <c r="F319" s="44">
        <v>0</v>
      </c>
      <c r="G319" s="88"/>
      <c r="H319" s="89"/>
    </row>
    <row r="320" ht="14.1" customHeight="1" spans="1:8">
      <c r="A320" s="85"/>
      <c r="B320" s="85"/>
      <c r="C320" s="85" t="s">
        <v>278</v>
      </c>
      <c r="D320" s="86">
        <v>1627</v>
      </c>
      <c r="E320" s="86">
        <v>428</v>
      </c>
      <c r="F320" s="44">
        <v>0</v>
      </c>
      <c r="G320" s="88"/>
      <c r="H320" s="89"/>
    </row>
    <row r="321" ht="14.1" customHeight="1" spans="1:8">
      <c r="A321" s="85"/>
      <c r="B321" s="85"/>
      <c r="C321" s="85" t="s">
        <v>67</v>
      </c>
      <c r="D321" s="86">
        <v>520</v>
      </c>
      <c r="E321" s="86">
        <v>137</v>
      </c>
      <c r="F321" s="44">
        <v>0</v>
      </c>
      <c r="G321" s="88"/>
      <c r="H321" s="89"/>
    </row>
    <row r="322" ht="14.1" customHeight="1" spans="1:8">
      <c r="A322" s="85"/>
      <c r="B322" s="85"/>
      <c r="C322" s="85" t="s">
        <v>279</v>
      </c>
      <c r="D322" s="86">
        <v>609</v>
      </c>
      <c r="E322" s="86">
        <v>173</v>
      </c>
      <c r="F322" s="44">
        <v>112</v>
      </c>
      <c r="G322" s="88"/>
      <c r="H322" s="89"/>
    </row>
    <row r="323" ht="14.1" customHeight="1" spans="1:8">
      <c r="A323" s="85"/>
      <c r="B323" s="85"/>
      <c r="C323" s="85" t="s">
        <v>280</v>
      </c>
      <c r="D323" s="86">
        <v>2072</v>
      </c>
      <c r="E323" s="86">
        <v>568</v>
      </c>
      <c r="F323" s="44">
        <v>220</v>
      </c>
      <c r="G323" s="88"/>
      <c r="H323" s="89"/>
    </row>
    <row r="324" ht="14.1" customHeight="1" spans="1:8">
      <c r="A324" s="85"/>
      <c r="B324" s="85"/>
      <c r="C324" s="91" t="s">
        <v>5</v>
      </c>
      <c r="D324" s="92">
        <f>SUM(D309:D323)</f>
        <v>13652</v>
      </c>
      <c r="E324" s="92">
        <f>SUM(E309:E323)</f>
        <v>3713</v>
      </c>
      <c r="F324" s="92">
        <f>SUM(F309:F323)</f>
        <v>383</v>
      </c>
      <c r="G324" s="41">
        <f>F324/E324*100</f>
        <v>10.3151090762187</v>
      </c>
      <c r="H324" s="50" t="s">
        <v>25</v>
      </c>
    </row>
    <row r="325" ht="14.1" customHeight="1" spans="1:8">
      <c r="A325" s="85"/>
      <c r="B325" s="85"/>
      <c r="C325" s="85"/>
      <c r="D325" s="86"/>
      <c r="E325" s="86"/>
      <c r="F325" s="85"/>
      <c r="G325" s="88"/>
      <c r="H325" s="89"/>
    </row>
    <row r="326" ht="14.1" customHeight="1" spans="1:8">
      <c r="A326" s="85">
        <v>15</v>
      </c>
      <c r="B326" s="85" t="s">
        <v>281</v>
      </c>
      <c r="C326" s="85" t="s">
        <v>33</v>
      </c>
      <c r="D326" s="86">
        <v>1185</v>
      </c>
      <c r="E326" s="86">
        <v>339</v>
      </c>
      <c r="F326" s="44">
        <v>0</v>
      </c>
      <c r="G326" s="88"/>
      <c r="H326" s="89"/>
    </row>
    <row r="327" ht="14.1" customHeight="1" spans="1:8">
      <c r="A327" s="85"/>
      <c r="B327" s="85"/>
      <c r="C327" s="85" t="s">
        <v>261</v>
      </c>
      <c r="D327" s="86">
        <v>1373</v>
      </c>
      <c r="E327" s="86">
        <v>378</v>
      </c>
      <c r="F327" s="44">
        <v>0</v>
      </c>
      <c r="G327" s="88"/>
      <c r="H327" s="89"/>
    </row>
    <row r="328" ht="14.1" customHeight="1" spans="1:8">
      <c r="A328" s="85"/>
      <c r="B328" s="85"/>
      <c r="C328" s="85" t="s">
        <v>24</v>
      </c>
      <c r="D328" s="86">
        <v>973</v>
      </c>
      <c r="E328" s="86">
        <v>285</v>
      </c>
      <c r="F328" s="44">
        <v>285</v>
      </c>
      <c r="G328" s="88"/>
      <c r="H328" s="89"/>
    </row>
    <row r="329" ht="14.1" customHeight="1" spans="1:8">
      <c r="A329" s="85"/>
      <c r="B329" s="85"/>
      <c r="C329" s="85" t="s">
        <v>282</v>
      </c>
      <c r="D329" s="86">
        <v>661</v>
      </c>
      <c r="E329" s="86">
        <v>193</v>
      </c>
      <c r="F329" s="85">
        <v>0</v>
      </c>
      <c r="G329" s="88"/>
      <c r="H329" s="89"/>
    </row>
    <row r="330" ht="14.1" customHeight="1" spans="1:8">
      <c r="A330" s="85"/>
      <c r="B330" s="85"/>
      <c r="C330" s="85" t="s">
        <v>173</v>
      </c>
      <c r="D330" s="86">
        <v>1534</v>
      </c>
      <c r="E330" s="86">
        <v>405</v>
      </c>
      <c r="F330" s="44">
        <v>417</v>
      </c>
      <c r="G330" s="88"/>
      <c r="H330" s="89"/>
    </row>
    <row r="331" ht="14.1" customHeight="1" spans="1:8">
      <c r="A331" s="85"/>
      <c r="B331" s="85"/>
      <c r="C331" s="85" t="s">
        <v>283</v>
      </c>
      <c r="D331" s="86">
        <v>1113</v>
      </c>
      <c r="E331" s="86">
        <v>306</v>
      </c>
      <c r="F331" s="44">
        <v>320</v>
      </c>
      <c r="G331" s="88"/>
      <c r="H331" s="89"/>
    </row>
    <row r="332" ht="14.1" customHeight="1" spans="1:8">
      <c r="A332" s="85"/>
      <c r="B332" s="85"/>
      <c r="C332" s="85" t="s">
        <v>284</v>
      </c>
      <c r="D332" s="86">
        <v>506</v>
      </c>
      <c r="E332" s="86">
        <v>141</v>
      </c>
      <c r="F332" s="44">
        <v>66</v>
      </c>
      <c r="G332" s="88"/>
      <c r="H332" s="89"/>
    </row>
    <row r="333" ht="14.1" customHeight="1" spans="1:8">
      <c r="A333" s="85"/>
      <c r="B333" s="85"/>
      <c r="C333" s="85" t="s">
        <v>285</v>
      </c>
      <c r="D333" s="86">
        <v>547</v>
      </c>
      <c r="E333" s="86">
        <v>142</v>
      </c>
      <c r="F333" s="130">
        <v>122</v>
      </c>
      <c r="G333" s="88"/>
      <c r="H333" s="89"/>
    </row>
    <row r="334" ht="14.1" customHeight="1" spans="1:8">
      <c r="A334" s="85"/>
      <c r="B334" s="85"/>
      <c r="C334" s="85" t="s">
        <v>286</v>
      </c>
      <c r="D334" s="86">
        <v>392</v>
      </c>
      <c r="E334" s="86">
        <v>104</v>
      </c>
      <c r="F334" s="44">
        <v>103</v>
      </c>
      <c r="G334" s="88"/>
      <c r="H334" s="89"/>
    </row>
    <row r="335" ht="14.1" customHeight="1" spans="1:8">
      <c r="A335" s="85"/>
      <c r="B335" s="85"/>
      <c r="C335" s="85" t="s">
        <v>287</v>
      </c>
      <c r="D335" s="86">
        <v>369</v>
      </c>
      <c r="E335" s="86">
        <v>103</v>
      </c>
      <c r="F335" s="44">
        <v>109</v>
      </c>
      <c r="G335" s="88"/>
      <c r="H335" s="89"/>
    </row>
    <row r="336" ht="14.1" customHeight="1" spans="1:8">
      <c r="A336" s="85"/>
      <c r="B336" s="85"/>
      <c r="C336" s="85" t="s">
        <v>288</v>
      </c>
      <c r="D336" s="86">
        <v>534</v>
      </c>
      <c r="E336" s="86">
        <v>148</v>
      </c>
      <c r="F336" s="44">
        <v>0</v>
      </c>
      <c r="G336" s="88"/>
      <c r="H336" s="89"/>
    </row>
    <row r="337" ht="14.1" customHeight="1" spans="1:8">
      <c r="A337" s="85"/>
      <c r="B337" s="85"/>
      <c r="C337" s="85" t="s">
        <v>289</v>
      </c>
      <c r="D337" s="86">
        <v>326</v>
      </c>
      <c r="E337" s="86">
        <v>105</v>
      </c>
      <c r="F337" s="85">
        <v>0</v>
      </c>
      <c r="G337" s="88"/>
      <c r="H337" s="89"/>
    </row>
    <row r="338" ht="14.1" customHeight="1" spans="1:8">
      <c r="A338" s="85"/>
      <c r="B338" s="85"/>
      <c r="C338" s="85" t="s">
        <v>290</v>
      </c>
      <c r="D338" s="86">
        <v>339</v>
      </c>
      <c r="E338" s="86">
        <v>89</v>
      </c>
      <c r="F338" s="130">
        <v>0</v>
      </c>
      <c r="G338" s="88"/>
      <c r="H338" s="89"/>
    </row>
    <row r="339" ht="14.1" customHeight="1" spans="1:8">
      <c r="A339" s="85"/>
      <c r="B339" s="85"/>
      <c r="C339" s="85" t="s">
        <v>291</v>
      </c>
      <c r="D339" s="86">
        <v>439</v>
      </c>
      <c r="E339" s="86">
        <v>124</v>
      </c>
      <c r="F339" s="44">
        <v>0</v>
      </c>
      <c r="G339" s="88"/>
      <c r="H339" s="89"/>
    </row>
    <row r="340" ht="14.1" customHeight="1" spans="1:8">
      <c r="A340" s="85"/>
      <c r="B340" s="85"/>
      <c r="C340" s="85" t="s">
        <v>109</v>
      </c>
      <c r="D340" s="86">
        <v>139</v>
      </c>
      <c r="E340" s="86">
        <v>42</v>
      </c>
      <c r="F340" s="44">
        <v>0</v>
      </c>
      <c r="G340" s="88"/>
      <c r="H340" s="89"/>
    </row>
    <row r="341" ht="14.1" customHeight="1" spans="1:8">
      <c r="A341" s="85"/>
      <c r="B341" s="85"/>
      <c r="C341" s="85" t="s">
        <v>292</v>
      </c>
      <c r="D341" s="86">
        <v>528</v>
      </c>
      <c r="E341" s="86">
        <v>137</v>
      </c>
      <c r="F341" s="44">
        <v>59</v>
      </c>
      <c r="G341" s="88"/>
      <c r="H341" s="89"/>
    </row>
    <row r="342" ht="14.1" customHeight="1" spans="1:8">
      <c r="A342" s="85"/>
      <c r="B342" s="85"/>
      <c r="C342" s="85"/>
      <c r="D342" s="86"/>
      <c r="E342" s="86"/>
      <c r="F342" s="44"/>
      <c r="G342" s="88"/>
      <c r="H342" s="89"/>
    </row>
    <row r="343" ht="14.1" customHeight="1" spans="1:8">
      <c r="A343" s="120"/>
      <c r="B343" s="120"/>
      <c r="C343" s="120"/>
      <c r="D343" s="121"/>
      <c r="E343" s="121"/>
      <c r="F343" s="111"/>
      <c r="G343" s="120"/>
      <c r="H343" s="120"/>
    </row>
    <row r="344" ht="14.1" customHeight="1" spans="1:8">
      <c r="A344" s="107" t="s">
        <v>72</v>
      </c>
      <c r="B344" s="107"/>
      <c r="C344" s="107"/>
      <c r="D344" s="107"/>
      <c r="E344" s="107"/>
      <c r="F344" s="107"/>
      <c r="G344" s="107"/>
      <c r="H344" s="107"/>
    </row>
    <row r="345" ht="14.1" customHeight="1" spans="1:8">
      <c r="A345" s="28" t="s">
        <v>1</v>
      </c>
      <c r="B345" s="29" t="s">
        <v>2</v>
      </c>
      <c r="C345" s="29" t="s">
        <v>3</v>
      </c>
      <c r="D345" s="30" t="s">
        <v>4</v>
      </c>
      <c r="E345" s="30" t="s">
        <v>5</v>
      </c>
      <c r="F345" s="30" t="s">
        <v>6</v>
      </c>
      <c r="G345" s="28" t="s">
        <v>7</v>
      </c>
      <c r="H345" s="32"/>
    </row>
    <row r="346" ht="14.1" customHeight="1" spans="1:8">
      <c r="A346" s="33"/>
      <c r="B346" s="34"/>
      <c r="C346" s="34"/>
      <c r="D346" s="35" t="s">
        <v>8</v>
      </c>
      <c r="E346" s="35" t="s">
        <v>9</v>
      </c>
      <c r="F346" s="35" t="s">
        <v>9</v>
      </c>
      <c r="G346" s="33"/>
      <c r="H346" s="37"/>
    </row>
    <row r="347" ht="14.1" customHeight="1" spans="1:8">
      <c r="A347" s="85"/>
      <c r="B347" s="85"/>
      <c r="C347" s="85" t="s">
        <v>293</v>
      </c>
      <c r="D347" s="86">
        <v>1353</v>
      </c>
      <c r="E347" s="86">
        <v>391</v>
      </c>
      <c r="F347" s="44">
        <v>246</v>
      </c>
      <c r="G347" s="88"/>
      <c r="H347" s="89"/>
    </row>
    <row r="348" ht="14.1" customHeight="1" spans="1:8">
      <c r="A348" s="85"/>
      <c r="B348" s="85"/>
      <c r="C348" s="85" t="s">
        <v>294</v>
      </c>
      <c r="D348" s="86">
        <v>357</v>
      </c>
      <c r="E348" s="86">
        <v>92</v>
      </c>
      <c r="F348" s="44">
        <v>67</v>
      </c>
      <c r="G348" s="88"/>
      <c r="H348" s="89"/>
    </row>
    <row r="349" ht="14.1" customHeight="1" spans="1:8">
      <c r="A349" s="85"/>
      <c r="B349" s="85"/>
      <c r="C349" s="85" t="s">
        <v>28</v>
      </c>
      <c r="D349" s="86">
        <v>601</v>
      </c>
      <c r="E349" s="86">
        <v>164</v>
      </c>
      <c r="F349" s="44">
        <v>0</v>
      </c>
      <c r="G349" s="88"/>
      <c r="H349" s="89"/>
    </row>
    <row r="350" ht="14.1" customHeight="1" spans="1:8">
      <c r="A350" s="85"/>
      <c r="B350" s="85"/>
      <c r="C350" s="85" t="s">
        <v>295</v>
      </c>
      <c r="D350" s="86">
        <v>343</v>
      </c>
      <c r="E350" s="86">
        <v>89</v>
      </c>
      <c r="F350" s="44">
        <v>0</v>
      </c>
      <c r="G350" s="88"/>
      <c r="H350" s="89"/>
    </row>
    <row r="351" ht="14.1" customHeight="1" spans="1:8">
      <c r="A351" s="85"/>
      <c r="B351" s="85"/>
      <c r="C351" s="91" t="s">
        <v>5</v>
      </c>
      <c r="D351" s="92">
        <f>SUM(D326:D350)</f>
        <v>13612</v>
      </c>
      <c r="E351" s="92">
        <f>SUM(E326:E350)</f>
        <v>3777</v>
      </c>
      <c r="F351" s="92">
        <f>SUM(F326:F350)</f>
        <v>1794</v>
      </c>
      <c r="G351" s="41">
        <f>F351/E351*100</f>
        <v>47.4980142970612</v>
      </c>
      <c r="H351" s="50" t="s">
        <v>25</v>
      </c>
    </row>
    <row r="352" ht="14.1" customHeight="1" spans="1:8">
      <c r="A352" s="85"/>
      <c r="B352" s="85"/>
      <c r="C352" s="85"/>
      <c r="D352" s="86"/>
      <c r="E352" s="86"/>
      <c r="F352" s="85"/>
      <c r="G352" s="88"/>
      <c r="H352" s="89"/>
    </row>
    <row r="353" ht="14.1" customHeight="1" spans="1:8">
      <c r="A353" s="85">
        <v>16</v>
      </c>
      <c r="B353" s="85" t="s">
        <v>296</v>
      </c>
      <c r="C353" s="85" t="s">
        <v>297</v>
      </c>
      <c r="D353" s="86">
        <v>1416</v>
      </c>
      <c r="E353" s="86">
        <v>347</v>
      </c>
      <c r="F353" s="44">
        <v>0</v>
      </c>
      <c r="G353" s="88"/>
      <c r="H353" s="89"/>
    </row>
    <row r="354" ht="14.1" customHeight="1" spans="1:8">
      <c r="A354" s="85"/>
      <c r="B354" s="85"/>
      <c r="C354" s="85" t="s">
        <v>196</v>
      </c>
      <c r="D354" s="86">
        <v>1214</v>
      </c>
      <c r="E354" s="86">
        <v>322</v>
      </c>
      <c r="F354" s="44">
        <v>0</v>
      </c>
      <c r="G354" s="88"/>
      <c r="H354" s="89"/>
    </row>
    <row r="355" ht="14.1" customHeight="1" spans="1:8">
      <c r="A355" s="85"/>
      <c r="B355" s="85"/>
      <c r="C355" s="85" t="s">
        <v>298</v>
      </c>
      <c r="D355" s="86">
        <v>3313</v>
      </c>
      <c r="E355" s="86">
        <v>864</v>
      </c>
      <c r="F355" s="44">
        <v>0</v>
      </c>
      <c r="G355" s="88"/>
      <c r="H355" s="89"/>
    </row>
    <row r="356" ht="14.1" customHeight="1" spans="1:8">
      <c r="A356" s="85"/>
      <c r="B356" s="85"/>
      <c r="C356" s="85" t="s">
        <v>299</v>
      </c>
      <c r="D356" s="86">
        <v>1682</v>
      </c>
      <c r="E356" s="86">
        <v>395</v>
      </c>
      <c r="F356" s="44">
        <v>0</v>
      </c>
      <c r="G356" s="88"/>
      <c r="H356" s="89"/>
    </row>
    <row r="357" ht="14.1" customHeight="1" spans="1:8">
      <c r="A357" s="85"/>
      <c r="B357" s="85"/>
      <c r="C357" s="85" t="s">
        <v>300</v>
      </c>
      <c r="D357" s="86">
        <v>2550</v>
      </c>
      <c r="E357" s="86">
        <v>669</v>
      </c>
      <c r="F357" s="44">
        <v>0</v>
      </c>
      <c r="G357" s="88"/>
      <c r="H357" s="89"/>
    </row>
    <row r="358" ht="14.1" customHeight="1" spans="1:8">
      <c r="A358" s="85"/>
      <c r="B358" s="85"/>
      <c r="C358" s="85" t="s">
        <v>301</v>
      </c>
      <c r="D358" s="86">
        <v>3195</v>
      </c>
      <c r="E358" s="86">
        <v>839</v>
      </c>
      <c r="F358" s="44">
        <v>0</v>
      </c>
      <c r="G358" s="88"/>
      <c r="H358" s="89"/>
    </row>
    <row r="359" ht="14.1" customHeight="1" spans="1:8">
      <c r="A359" s="85"/>
      <c r="B359" s="85"/>
      <c r="C359" s="85" t="s">
        <v>191</v>
      </c>
      <c r="D359" s="86">
        <v>501</v>
      </c>
      <c r="E359" s="86">
        <v>137</v>
      </c>
      <c r="F359" s="44">
        <v>0</v>
      </c>
      <c r="G359" s="88"/>
      <c r="H359" s="89"/>
    </row>
    <row r="360" ht="14.1" customHeight="1" spans="1:8">
      <c r="A360" s="85"/>
      <c r="B360" s="85"/>
      <c r="C360" s="85" t="s">
        <v>167</v>
      </c>
      <c r="D360" s="86">
        <v>739</v>
      </c>
      <c r="E360" s="86">
        <v>195</v>
      </c>
      <c r="F360" s="44">
        <v>0</v>
      </c>
      <c r="G360" s="88"/>
      <c r="H360" s="89"/>
    </row>
    <row r="361" ht="14.1" customHeight="1" spans="1:8">
      <c r="A361" s="85"/>
      <c r="B361" s="85"/>
      <c r="C361" s="85" t="s">
        <v>302</v>
      </c>
      <c r="D361" s="86">
        <v>988</v>
      </c>
      <c r="E361" s="86">
        <v>269</v>
      </c>
      <c r="F361" s="44">
        <v>0</v>
      </c>
      <c r="G361" s="88"/>
      <c r="H361" s="89"/>
    </row>
    <row r="362" ht="14.1" customHeight="1" spans="1:8">
      <c r="A362" s="85"/>
      <c r="B362" s="85"/>
      <c r="C362" s="85" t="s">
        <v>63</v>
      </c>
      <c r="D362" s="86">
        <v>4022</v>
      </c>
      <c r="E362" s="86">
        <v>985</v>
      </c>
      <c r="F362" s="44">
        <v>0</v>
      </c>
      <c r="G362" s="88"/>
      <c r="H362" s="89"/>
    </row>
    <row r="363" ht="14.1" customHeight="1" spans="1:8">
      <c r="A363" s="85"/>
      <c r="B363" s="85"/>
      <c r="C363" s="85" t="s">
        <v>303</v>
      </c>
      <c r="D363" s="86">
        <v>1788</v>
      </c>
      <c r="E363" s="86">
        <v>471</v>
      </c>
      <c r="F363" s="44">
        <v>0</v>
      </c>
      <c r="G363" s="88"/>
      <c r="H363" s="89"/>
    </row>
    <row r="364" ht="14.1" customHeight="1" spans="1:8">
      <c r="A364" s="85"/>
      <c r="B364" s="85"/>
      <c r="C364" s="85" t="s">
        <v>304</v>
      </c>
      <c r="D364" s="86">
        <v>1655</v>
      </c>
      <c r="E364" s="86">
        <v>424</v>
      </c>
      <c r="F364" s="44">
        <v>0</v>
      </c>
      <c r="G364" s="88"/>
      <c r="H364" s="89"/>
    </row>
    <row r="365" ht="14.1" customHeight="1" spans="1:8">
      <c r="A365" s="85"/>
      <c r="B365" s="85"/>
      <c r="C365" s="85" t="s">
        <v>305</v>
      </c>
      <c r="D365" s="86">
        <v>1295</v>
      </c>
      <c r="E365" s="86">
        <v>338</v>
      </c>
      <c r="F365" s="44">
        <v>0</v>
      </c>
      <c r="G365" s="88"/>
      <c r="H365" s="89"/>
    </row>
    <row r="366" ht="14.1" customHeight="1" spans="1:8">
      <c r="A366" s="85"/>
      <c r="B366" s="85"/>
      <c r="C366" s="85" t="s">
        <v>306</v>
      </c>
      <c r="D366" s="86">
        <v>1981</v>
      </c>
      <c r="E366" s="86">
        <v>524</v>
      </c>
      <c r="F366" s="44">
        <v>0</v>
      </c>
      <c r="G366" s="88"/>
      <c r="H366" s="89"/>
    </row>
    <row r="367" ht="14.1" customHeight="1" spans="1:8">
      <c r="A367" s="85"/>
      <c r="B367" s="85"/>
      <c r="C367" s="91" t="s">
        <v>5</v>
      </c>
      <c r="D367" s="92">
        <f>SUM(D353:D366)</f>
        <v>26339</v>
      </c>
      <c r="E367" s="92">
        <f>SUM(E353:E366)</f>
        <v>6779</v>
      </c>
      <c r="F367" s="92">
        <f>SUM(F353:F366)</f>
        <v>0</v>
      </c>
      <c r="G367" s="41">
        <f>F367/E367*100</f>
        <v>0</v>
      </c>
      <c r="H367" s="50" t="s">
        <v>25</v>
      </c>
    </row>
    <row r="368" ht="8.25" customHeight="1" spans="1:8">
      <c r="A368" s="43"/>
      <c r="B368" s="43"/>
      <c r="C368" s="43"/>
      <c r="D368" s="44"/>
      <c r="E368" s="44"/>
      <c r="F368" s="43"/>
      <c r="G368" s="52"/>
      <c r="H368" s="46"/>
    </row>
    <row r="369" spans="1:8">
      <c r="A369" s="43">
        <v>17</v>
      </c>
      <c r="B369" s="43" t="s">
        <v>307</v>
      </c>
      <c r="C369" s="43" t="s">
        <v>308</v>
      </c>
      <c r="D369" s="44">
        <v>628</v>
      </c>
      <c r="E369" s="44">
        <v>168</v>
      </c>
      <c r="F369" s="44">
        <v>0</v>
      </c>
      <c r="G369" s="52"/>
      <c r="H369" s="46"/>
    </row>
    <row r="370" spans="1:8">
      <c r="A370" s="43"/>
      <c r="B370" s="43"/>
      <c r="C370" s="43" t="s">
        <v>309</v>
      </c>
      <c r="D370" s="44">
        <v>3246</v>
      </c>
      <c r="E370" s="44">
        <v>836</v>
      </c>
      <c r="F370" s="44">
        <v>0</v>
      </c>
      <c r="G370" s="52"/>
      <c r="H370" s="46"/>
    </row>
    <row r="371" spans="1:8">
      <c r="A371" s="43"/>
      <c r="B371" s="43"/>
      <c r="C371" s="43" t="s">
        <v>298</v>
      </c>
      <c r="D371" s="44">
        <v>668</v>
      </c>
      <c r="E371" s="44">
        <v>177</v>
      </c>
      <c r="F371" s="44">
        <v>0</v>
      </c>
      <c r="G371" s="52"/>
      <c r="H371" s="46"/>
    </row>
    <row r="372" spans="1:8">
      <c r="A372" s="43"/>
      <c r="B372" s="43"/>
      <c r="C372" s="43" t="s">
        <v>109</v>
      </c>
      <c r="D372" s="44">
        <v>248</v>
      </c>
      <c r="E372" s="44">
        <v>67</v>
      </c>
      <c r="F372" s="44">
        <v>0</v>
      </c>
      <c r="G372" s="52"/>
      <c r="H372" s="46"/>
    </row>
    <row r="373" spans="1:8">
      <c r="A373" s="43"/>
      <c r="B373" s="43"/>
      <c r="C373" s="43" t="s">
        <v>310</v>
      </c>
      <c r="D373" s="44">
        <v>594</v>
      </c>
      <c r="E373" s="44">
        <v>153</v>
      </c>
      <c r="F373" s="44">
        <v>0</v>
      </c>
      <c r="G373" s="52"/>
      <c r="H373" s="46"/>
    </row>
    <row r="374" spans="1:8">
      <c r="A374" s="43"/>
      <c r="B374" s="43"/>
      <c r="C374" s="43" t="s">
        <v>132</v>
      </c>
      <c r="D374" s="44">
        <v>660</v>
      </c>
      <c r="E374" s="44">
        <v>173</v>
      </c>
      <c r="F374" s="44">
        <v>0</v>
      </c>
      <c r="G374" s="52"/>
      <c r="H374" s="46"/>
    </row>
    <row r="375" spans="1:8">
      <c r="A375" s="43"/>
      <c r="B375" s="43"/>
      <c r="C375" s="43" t="s">
        <v>89</v>
      </c>
      <c r="D375" s="44">
        <v>768</v>
      </c>
      <c r="E375" s="44">
        <v>208</v>
      </c>
      <c r="F375" s="44">
        <v>0</v>
      </c>
      <c r="G375" s="52"/>
      <c r="H375" s="46"/>
    </row>
    <row r="376" spans="1:8">
      <c r="A376" s="43"/>
      <c r="B376" s="43"/>
      <c r="C376" s="43" t="s">
        <v>311</v>
      </c>
      <c r="D376" s="44">
        <v>991</v>
      </c>
      <c r="E376" s="44">
        <v>267</v>
      </c>
      <c r="F376" s="44">
        <v>0</v>
      </c>
      <c r="G376" s="52"/>
      <c r="H376" s="46"/>
    </row>
    <row r="377" spans="1:8">
      <c r="A377" s="43"/>
      <c r="B377" s="43"/>
      <c r="C377" s="43" t="s">
        <v>148</v>
      </c>
      <c r="D377" s="44">
        <v>1515</v>
      </c>
      <c r="E377" s="44">
        <v>397</v>
      </c>
      <c r="F377" s="44">
        <v>0</v>
      </c>
      <c r="G377" s="52"/>
      <c r="H377" s="46"/>
    </row>
    <row r="378" spans="1:8">
      <c r="A378" s="43"/>
      <c r="B378" s="43"/>
      <c r="C378" s="43" t="s">
        <v>70</v>
      </c>
      <c r="D378" s="44">
        <v>883</v>
      </c>
      <c r="E378" s="44">
        <v>245</v>
      </c>
      <c r="F378" s="44">
        <v>0</v>
      </c>
      <c r="G378" s="52"/>
      <c r="H378" s="46"/>
    </row>
    <row r="379" spans="1:8">
      <c r="A379" s="43"/>
      <c r="B379" s="43"/>
      <c r="C379" s="43" t="s">
        <v>186</v>
      </c>
      <c r="D379" s="44">
        <v>1254</v>
      </c>
      <c r="E379" s="44">
        <v>318</v>
      </c>
      <c r="F379" s="44">
        <v>198</v>
      </c>
      <c r="G379" s="52"/>
      <c r="H379" s="46"/>
    </row>
    <row r="380" spans="1:8">
      <c r="A380" s="43"/>
      <c r="B380" s="43"/>
      <c r="C380" s="43" t="s">
        <v>312</v>
      </c>
      <c r="D380" s="44">
        <v>1349</v>
      </c>
      <c r="E380" s="44">
        <v>333</v>
      </c>
      <c r="F380" s="44">
        <v>0</v>
      </c>
      <c r="G380" s="52"/>
      <c r="H380" s="46"/>
    </row>
    <row r="381" spans="1:8">
      <c r="A381" s="43"/>
      <c r="B381" s="43"/>
      <c r="C381" s="43" t="s">
        <v>313</v>
      </c>
      <c r="D381" s="44">
        <v>543</v>
      </c>
      <c r="E381" s="44">
        <v>144</v>
      </c>
      <c r="F381" s="44">
        <v>0</v>
      </c>
      <c r="G381" s="52"/>
      <c r="H381" s="46"/>
    </row>
    <row r="382" spans="1:8">
      <c r="A382" s="43"/>
      <c r="B382" s="43"/>
      <c r="C382" s="43" t="s">
        <v>147</v>
      </c>
      <c r="D382" s="44">
        <v>1299</v>
      </c>
      <c r="E382" s="44">
        <v>336</v>
      </c>
      <c r="F382" s="44">
        <v>0</v>
      </c>
      <c r="G382" s="52"/>
      <c r="H382" s="46"/>
    </row>
    <row r="383" spans="1:8">
      <c r="A383" s="43"/>
      <c r="B383" s="43"/>
      <c r="C383" s="43" t="s">
        <v>211</v>
      </c>
      <c r="D383" s="44">
        <v>1315</v>
      </c>
      <c r="E383" s="44">
        <v>330</v>
      </c>
      <c r="F383" s="44">
        <v>0</v>
      </c>
      <c r="G383" s="52"/>
      <c r="H383" s="46"/>
    </row>
    <row r="384" spans="1:8">
      <c r="A384" s="43"/>
      <c r="B384" s="43"/>
      <c r="C384" s="43" t="s">
        <v>314</v>
      </c>
      <c r="D384" s="44">
        <v>815</v>
      </c>
      <c r="E384" s="44">
        <v>218</v>
      </c>
      <c r="F384" s="44">
        <v>0</v>
      </c>
      <c r="G384" s="52"/>
      <c r="H384" s="46"/>
    </row>
    <row r="385" spans="1:8">
      <c r="A385" s="43"/>
      <c r="B385" s="43"/>
      <c r="C385" s="43" t="s">
        <v>315</v>
      </c>
      <c r="D385" s="44">
        <v>905</v>
      </c>
      <c r="E385" s="44">
        <v>230</v>
      </c>
      <c r="F385" s="44">
        <v>0</v>
      </c>
      <c r="G385" s="52"/>
      <c r="H385" s="46"/>
    </row>
    <row r="386" spans="1:8">
      <c r="A386" s="43"/>
      <c r="B386" s="43"/>
      <c r="C386" s="43" t="s">
        <v>316</v>
      </c>
      <c r="D386" s="44">
        <v>839</v>
      </c>
      <c r="E386" s="44">
        <v>225</v>
      </c>
      <c r="F386" s="44">
        <v>174</v>
      </c>
      <c r="G386" s="52"/>
      <c r="H386" s="46"/>
    </row>
    <row r="387" spans="1:8">
      <c r="A387" s="43"/>
      <c r="B387" s="43"/>
      <c r="C387" s="43" t="s">
        <v>71</v>
      </c>
      <c r="D387" s="44"/>
      <c r="E387" s="44"/>
      <c r="F387" s="44">
        <v>869</v>
      </c>
      <c r="G387" s="52"/>
      <c r="H387" s="46"/>
    </row>
    <row r="388" spans="1:8">
      <c r="A388" s="43"/>
      <c r="B388" s="43"/>
      <c r="C388" s="47" t="s">
        <v>5</v>
      </c>
      <c r="D388" s="48">
        <f>SUM(D369:D386)</f>
        <v>18520</v>
      </c>
      <c r="E388" s="48">
        <f>SUM(E369:E386)</f>
        <v>4825</v>
      </c>
      <c r="F388" s="48">
        <f>SUM(F369:F387)</f>
        <v>1241</v>
      </c>
      <c r="G388" s="41">
        <f>F388/E388*100</f>
        <v>25.720207253886</v>
      </c>
      <c r="H388" s="50" t="s">
        <v>25</v>
      </c>
    </row>
    <row r="389" ht="9" customHeight="1" spans="1:8">
      <c r="A389" s="43"/>
      <c r="B389" s="43"/>
      <c r="C389" s="43"/>
      <c r="D389" s="44"/>
      <c r="E389" s="44"/>
      <c r="F389" s="43"/>
      <c r="G389" s="52"/>
      <c r="H389" s="46"/>
    </row>
    <row r="390" spans="1:8">
      <c r="A390" s="43">
        <v>18</v>
      </c>
      <c r="B390" s="43" t="s">
        <v>317</v>
      </c>
      <c r="C390" s="43" t="s">
        <v>318</v>
      </c>
      <c r="D390" s="44">
        <v>275</v>
      </c>
      <c r="E390" s="44">
        <v>82</v>
      </c>
      <c r="F390" s="44">
        <v>55</v>
      </c>
      <c r="G390" s="52"/>
      <c r="H390" s="46"/>
    </row>
    <row r="391" spans="1:8">
      <c r="A391" s="43"/>
      <c r="B391" s="43"/>
      <c r="C391" s="43" t="s">
        <v>263</v>
      </c>
      <c r="D391" s="44">
        <v>536</v>
      </c>
      <c r="E391" s="44">
        <v>146</v>
      </c>
      <c r="F391" s="44">
        <v>41</v>
      </c>
      <c r="G391" s="52"/>
      <c r="H391" s="46"/>
    </row>
    <row r="392" spans="1:8">
      <c r="A392" s="43"/>
      <c r="B392" s="43"/>
      <c r="C392" s="43" t="s">
        <v>319</v>
      </c>
      <c r="D392" s="44">
        <v>347</v>
      </c>
      <c r="E392" s="44">
        <v>93</v>
      </c>
      <c r="F392" s="44">
        <v>105</v>
      </c>
      <c r="G392" s="52"/>
      <c r="H392" s="46"/>
    </row>
    <row r="393" spans="1:8">
      <c r="A393" s="43"/>
      <c r="B393" s="43"/>
      <c r="C393" s="43" t="s">
        <v>320</v>
      </c>
      <c r="D393" s="44">
        <v>316</v>
      </c>
      <c r="E393" s="44">
        <v>92</v>
      </c>
      <c r="F393" s="44">
        <v>98</v>
      </c>
      <c r="G393" s="52"/>
      <c r="H393" s="46"/>
    </row>
    <row r="394" spans="1:8">
      <c r="A394" s="43"/>
      <c r="B394" s="43"/>
      <c r="C394" s="43" t="s">
        <v>239</v>
      </c>
      <c r="D394" s="44">
        <v>390</v>
      </c>
      <c r="E394" s="44">
        <v>107</v>
      </c>
      <c r="F394" s="44">
        <v>80</v>
      </c>
      <c r="G394" s="52"/>
      <c r="H394" s="46"/>
    </row>
    <row r="395" spans="1:8">
      <c r="A395" s="43"/>
      <c r="B395" s="43"/>
      <c r="C395" s="43" t="s">
        <v>321</v>
      </c>
      <c r="D395" s="44">
        <v>560</v>
      </c>
      <c r="E395" s="44">
        <v>167</v>
      </c>
      <c r="F395" s="44">
        <v>130</v>
      </c>
      <c r="G395" s="52"/>
      <c r="H395" s="46"/>
    </row>
    <row r="396" spans="1:8">
      <c r="A396" s="43"/>
      <c r="B396" s="43"/>
      <c r="C396" s="43" t="s">
        <v>322</v>
      </c>
      <c r="D396" s="44">
        <v>1185</v>
      </c>
      <c r="E396" s="44">
        <v>354</v>
      </c>
      <c r="F396" s="44">
        <v>90</v>
      </c>
      <c r="G396" s="52"/>
      <c r="H396" s="46"/>
    </row>
    <row r="397" spans="1:8">
      <c r="A397" s="43"/>
      <c r="B397" s="43"/>
      <c r="C397" s="43" t="s">
        <v>323</v>
      </c>
      <c r="D397" s="44">
        <v>1048</v>
      </c>
      <c r="E397" s="44">
        <v>277</v>
      </c>
      <c r="F397" s="109">
        <v>60</v>
      </c>
      <c r="G397" s="52"/>
      <c r="H397" s="46"/>
    </row>
    <row r="398" spans="1:8">
      <c r="A398" s="43"/>
      <c r="B398" s="43"/>
      <c r="C398" s="43" t="s">
        <v>324</v>
      </c>
      <c r="D398" s="44">
        <v>908</v>
      </c>
      <c r="E398" s="44">
        <v>242</v>
      </c>
      <c r="F398" s="109">
        <v>0</v>
      </c>
      <c r="G398" s="52"/>
      <c r="H398" s="46"/>
    </row>
    <row r="399" spans="1:8">
      <c r="A399" s="43"/>
      <c r="B399" s="43"/>
      <c r="C399" s="43" t="s">
        <v>325</v>
      </c>
      <c r="D399" s="44">
        <v>521</v>
      </c>
      <c r="E399" s="44">
        <v>161</v>
      </c>
      <c r="F399" s="44">
        <v>0</v>
      </c>
      <c r="G399" s="52"/>
      <c r="H399" s="46"/>
    </row>
    <row r="400" spans="1:8">
      <c r="A400" s="43"/>
      <c r="B400" s="43"/>
      <c r="C400" s="47" t="s">
        <v>5</v>
      </c>
      <c r="D400" s="48">
        <f>SUM(D390:D399)</f>
        <v>6086</v>
      </c>
      <c r="E400" s="48">
        <f>SUM(E390:E399)</f>
        <v>1721</v>
      </c>
      <c r="F400" s="48">
        <f>SUM(F390:F399)</f>
        <v>659</v>
      </c>
      <c r="G400" s="41">
        <f>F400/E400*100</f>
        <v>38.2916908773969</v>
      </c>
      <c r="H400" s="50" t="s">
        <v>25</v>
      </c>
    </row>
    <row r="401" ht="9.75" customHeight="1" spans="1:8">
      <c r="A401" s="43"/>
      <c r="B401" s="43"/>
      <c r="C401" s="43"/>
      <c r="D401" s="44"/>
      <c r="E401" s="44"/>
      <c r="F401" s="43"/>
      <c r="G401" s="52"/>
      <c r="H401" s="46"/>
    </row>
    <row r="402" spans="1:8">
      <c r="A402" s="43">
        <v>19</v>
      </c>
      <c r="B402" s="43" t="s">
        <v>326</v>
      </c>
      <c r="C402" s="43" t="s">
        <v>327</v>
      </c>
      <c r="D402" s="44">
        <v>1309</v>
      </c>
      <c r="E402" s="44">
        <v>328</v>
      </c>
      <c r="F402" s="44">
        <v>0</v>
      </c>
      <c r="G402" s="52"/>
      <c r="H402" s="46"/>
    </row>
    <row r="403" spans="1:8">
      <c r="A403" s="43"/>
      <c r="B403" s="43"/>
      <c r="C403" s="43" t="s">
        <v>328</v>
      </c>
      <c r="D403" s="44">
        <v>277</v>
      </c>
      <c r="E403" s="44">
        <v>71</v>
      </c>
      <c r="F403" s="44">
        <v>0</v>
      </c>
      <c r="G403" s="52"/>
      <c r="H403" s="46"/>
    </row>
    <row r="404" spans="1:8">
      <c r="A404" s="43"/>
      <c r="B404" s="43"/>
      <c r="C404" s="43" t="s">
        <v>329</v>
      </c>
      <c r="D404" s="44">
        <v>738</v>
      </c>
      <c r="E404" s="44">
        <v>191</v>
      </c>
      <c r="F404" s="44">
        <v>0</v>
      </c>
      <c r="G404" s="52"/>
      <c r="H404" s="46"/>
    </row>
    <row r="405" spans="1:8">
      <c r="A405" s="43"/>
      <c r="B405" s="43"/>
      <c r="C405" s="43" t="s">
        <v>244</v>
      </c>
      <c r="D405" s="44">
        <v>716</v>
      </c>
      <c r="E405" s="44">
        <v>206</v>
      </c>
      <c r="F405" s="44">
        <v>100</v>
      </c>
      <c r="G405" s="52"/>
      <c r="H405" s="46"/>
    </row>
    <row r="406" spans="1:8">
      <c r="A406" s="43"/>
      <c r="B406" s="43"/>
      <c r="C406" s="43" t="s">
        <v>67</v>
      </c>
      <c r="D406" s="44">
        <v>924</v>
      </c>
      <c r="E406" s="44">
        <v>235</v>
      </c>
      <c r="F406" s="44">
        <v>120</v>
      </c>
      <c r="G406" s="52"/>
      <c r="H406" s="46"/>
    </row>
    <row r="407" spans="1:8">
      <c r="A407" s="43"/>
      <c r="B407" s="43"/>
      <c r="C407" s="43" t="s">
        <v>330</v>
      </c>
      <c r="D407" s="44">
        <v>324</v>
      </c>
      <c r="E407" s="44">
        <v>81</v>
      </c>
      <c r="F407" s="44">
        <v>80</v>
      </c>
      <c r="G407" s="52"/>
      <c r="H407" s="46"/>
    </row>
    <row r="408" spans="1:8">
      <c r="A408" s="43"/>
      <c r="B408" s="43"/>
      <c r="C408" s="43" t="s">
        <v>331</v>
      </c>
      <c r="D408" s="44">
        <v>1803</v>
      </c>
      <c r="E408" s="44">
        <v>451</v>
      </c>
      <c r="F408" s="44">
        <v>220</v>
      </c>
      <c r="G408" s="52"/>
      <c r="H408" s="46"/>
    </row>
    <row r="409" spans="1:8">
      <c r="A409" s="43"/>
      <c r="B409" s="43"/>
      <c r="C409" s="43" t="s">
        <v>332</v>
      </c>
      <c r="D409" s="44">
        <v>2180</v>
      </c>
      <c r="E409" s="44">
        <v>560</v>
      </c>
      <c r="F409" s="44">
        <v>450</v>
      </c>
      <c r="G409" s="52"/>
      <c r="H409" s="46"/>
    </row>
    <row r="410" spans="1:8">
      <c r="A410" s="43"/>
      <c r="B410" s="43"/>
      <c r="C410" s="43" t="s">
        <v>171</v>
      </c>
      <c r="D410" s="44">
        <v>850</v>
      </c>
      <c r="E410" s="44">
        <v>224</v>
      </c>
      <c r="F410" s="44">
        <v>200</v>
      </c>
      <c r="G410" s="52"/>
      <c r="H410" s="46"/>
    </row>
    <row r="411" spans="1:8">
      <c r="A411" s="43"/>
      <c r="B411" s="43"/>
      <c r="C411" s="47" t="s">
        <v>5</v>
      </c>
      <c r="D411" s="48">
        <f>SUM(D402:D410)</f>
        <v>9121</v>
      </c>
      <c r="E411" s="48">
        <f>SUM(E402:E410)</f>
        <v>2347</v>
      </c>
      <c r="F411" s="48">
        <f>SUM(F402:F410)</f>
        <v>1170</v>
      </c>
      <c r="G411" s="41">
        <f>F411/E411*100</f>
        <v>49.8508734554751</v>
      </c>
      <c r="H411" s="50" t="s">
        <v>25</v>
      </c>
    </row>
    <row r="412" spans="1:8">
      <c r="A412" s="43"/>
      <c r="B412" s="43"/>
      <c r="C412" s="43"/>
      <c r="D412" s="44"/>
      <c r="E412" s="44"/>
      <c r="F412" s="43"/>
      <c r="G412" s="52"/>
      <c r="H412" s="46"/>
    </row>
    <row r="413" spans="1:8">
      <c r="A413" s="110"/>
      <c r="B413" s="110"/>
      <c r="C413" s="110"/>
      <c r="D413" s="111"/>
      <c r="E413" s="111"/>
      <c r="F413" s="110"/>
      <c r="G413" s="110"/>
      <c r="H413" s="110"/>
    </row>
    <row r="414" spans="1:8">
      <c r="A414" s="107" t="s">
        <v>72</v>
      </c>
      <c r="B414" s="107"/>
      <c r="C414" s="107"/>
      <c r="D414" s="107"/>
      <c r="E414" s="107"/>
      <c r="F414" s="107"/>
      <c r="G414" s="107"/>
      <c r="H414" s="107"/>
    </row>
    <row r="415" spans="1:8">
      <c r="A415" s="28" t="s">
        <v>1</v>
      </c>
      <c r="B415" s="29" t="s">
        <v>2</v>
      </c>
      <c r="C415" s="29" t="s">
        <v>3</v>
      </c>
      <c r="D415" s="30" t="s">
        <v>4</v>
      </c>
      <c r="E415" s="30" t="s">
        <v>5</v>
      </c>
      <c r="F415" s="30" t="s">
        <v>6</v>
      </c>
      <c r="G415" s="28" t="s">
        <v>7</v>
      </c>
      <c r="H415" s="32"/>
    </row>
    <row r="416" spans="1:8">
      <c r="A416" s="33"/>
      <c r="B416" s="34"/>
      <c r="C416" s="34"/>
      <c r="D416" s="35" t="s">
        <v>8</v>
      </c>
      <c r="E416" s="35" t="s">
        <v>9</v>
      </c>
      <c r="F416" s="35" t="s">
        <v>9</v>
      </c>
      <c r="G416" s="33"/>
      <c r="H416" s="37"/>
    </row>
    <row r="417" spans="1:8">
      <c r="A417" s="43">
        <v>20</v>
      </c>
      <c r="B417" s="43" t="s">
        <v>333</v>
      </c>
      <c r="C417" s="43"/>
      <c r="D417" s="44"/>
      <c r="E417" s="44"/>
      <c r="F417" s="43"/>
      <c r="G417" s="52"/>
      <c r="H417" s="46"/>
    </row>
    <row r="418" spans="1:8">
      <c r="A418" s="43"/>
      <c r="B418" s="43"/>
      <c r="C418" s="43" t="s">
        <v>334</v>
      </c>
      <c r="D418" s="44">
        <v>615</v>
      </c>
      <c r="E418" s="44">
        <v>158</v>
      </c>
      <c r="F418" s="44">
        <v>0</v>
      </c>
      <c r="G418" s="52"/>
      <c r="H418" s="46"/>
    </row>
    <row r="419" spans="1:8">
      <c r="A419" s="43"/>
      <c r="B419" s="43"/>
      <c r="C419" s="43" t="s">
        <v>335</v>
      </c>
      <c r="D419" s="44">
        <v>641</v>
      </c>
      <c r="E419" s="44">
        <v>164</v>
      </c>
      <c r="F419" s="44">
        <v>0</v>
      </c>
      <c r="G419" s="52"/>
      <c r="H419" s="46"/>
    </row>
    <row r="420" spans="1:8">
      <c r="A420" s="43"/>
      <c r="B420" s="43"/>
      <c r="C420" s="43" t="s">
        <v>336</v>
      </c>
      <c r="D420" s="44">
        <v>892</v>
      </c>
      <c r="E420" s="44">
        <v>222</v>
      </c>
      <c r="F420" s="44">
        <v>110</v>
      </c>
      <c r="G420" s="52"/>
      <c r="H420" s="46"/>
    </row>
    <row r="421" spans="1:8">
      <c r="A421" s="43"/>
      <c r="B421" s="43"/>
      <c r="C421" s="43" t="s">
        <v>337</v>
      </c>
      <c r="D421" s="44">
        <v>668</v>
      </c>
      <c r="E421" s="44">
        <v>164</v>
      </c>
      <c r="F421" s="44">
        <v>0</v>
      </c>
      <c r="G421" s="52"/>
      <c r="H421" s="46"/>
    </row>
    <row r="422" spans="1:8">
      <c r="A422" s="43"/>
      <c r="B422" s="43"/>
      <c r="C422" s="43" t="s">
        <v>338</v>
      </c>
      <c r="D422" s="44">
        <v>502</v>
      </c>
      <c r="E422" s="44">
        <v>124</v>
      </c>
      <c r="F422" s="44">
        <v>0</v>
      </c>
      <c r="G422" s="52"/>
      <c r="H422" s="46"/>
    </row>
    <row r="423" spans="1:8">
      <c r="A423" s="43"/>
      <c r="B423" s="43"/>
      <c r="C423" s="43" t="s">
        <v>137</v>
      </c>
      <c r="D423" s="44">
        <v>713</v>
      </c>
      <c r="E423" s="44">
        <v>192</v>
      </c>
      <c r="F423" s="44">
        <v>150</v>
      </c>
      <c r="G423" s="52"/>
      <c r="H423" s="46"/>
    </row>
    <row r="424" spans="1:8">
      <c r="A424" s="43"/>
      <c r="B424" s="43"/>
      <c r="C424" s="43" t="s">
        <v>339</v>
      </c>
      <c r="D424" s="44">
        <v>832</v>
      </c>
      <c r="E424" s="44">
        <v>212</v>
      </c>
      <c r="F424" s="44">
        <v>0</v>
      </c>
      <c r="G424" s="52"/>
      <c r="H424" s="46"/>
    </row>
    <row r="425" spans="1:8">
      <c r="A425" s="43"/>
      <c r="B425" s="43"/>
      <c r="C425" s="43" t="s">
        <v>40</v>
      </c>
      <c r="D425" s="44">
        <v>1766</v>
      </c>
      <c r="E425" s="44">
        <v>455</v>
      </c>
      <c r="F425" s="44">
        <v>246</v>
      </c>
      <c r="G425" s="52"/>
      <c r="H425" s="46"/>
    </row>
    <row r="426" spans="1:8">
      <c r="A426" s="43"/>
      <c r="B426" s="43"/>
      <c r="C426" s="43" t="s">
        <v>263</v>
      </c>
      <c r="D426" s="44">
        <v>464</v>
      </c>
      <c r="E426" s="44">
        <v>125</v>
      </c>
      <c r="F426" s="44">
        <v>0</v>
      </c>
      <c r="G426" s="52"/>
      <c r="H426" s="46"/>
    </row>
    <row r="427" spans="1:8">
      <c r="A427" s="43"/>
      <c r="B427" s="43"/>
      <c r="C427" s="43" t="s">
        <v>340</v>
      </c>
      <c r="D427" s="44">
        <v>473</v>
      </c>
      <c r="E427" s="44">
        <v>134</v>
      </c>
      <c r="F427" s="44">
        <v>0</v>
      </c>
      <c r="G427" s="52"/>
      <c r="H427" s="46"/>
    </row>
    <row r="428" spans="1:8">
      <c r="A428" s="43"/>
      <c r="B428" s="43"/>
      <c r="C428" s="43" t="s">
        <v>341</v>
      </c>
      <c r="D428" s="44">
        <v>458</v>
      </c>
      <c r="E428" s="44">
        <v>126</v>
      </c>
      <c r="F428" s="44">
        <v>0</v>
      </c>
      <c r="G428" s="52"/>
      <c r="H428" s="46"/>
    </row>
    <row r="429" spans="1:8">
      <c r="A429" s="43"/>
      <c r="B429" s="43"/>
      <c r="C429" s="43" t="s">
        <v>223</v>
      </c>
      <c r="D429" s="44">
        <v>640</v>
      </c>
      <c r="E429" s="44">
        <v>164</v>
      </c>
      <c r="F429" s="44">
        <v>160</v>
      </c>
      <c r="G429" s="52"/>
      <c r="H429" s="46"/>
    </row>
    <row r="430" spans="1:8">
      <c r="A430" s="43"/>
      <c r="B430" s="43"/>
      <c r="C430" s="43" t="s">
        <v>342</v>
      </c>
      <c r="D430" s="44">
        <v>256</v>
      </c>
      <c r="E430" s="44">
        <v>71</v>
      </c>
      <c r="F430" s="44">
        <v>70</v>
      </c>
      <c r="G430" s="52"/>
      <c r="H430" s="46"/>
    </row>
    <row r="431" spans="1:8">
      <c r="A431" s="43"/>
      <c r="B431" s="43"/>
      <c r="C431" s="43" t="s">
        <v>343</v>
      </c>
      <c r="D431" s="44">
        <v>751</v>
      </c>
      <c r="E431" s="44">
        <v>184</v>
      </c>
      <c r="F431" s="44">
        <v>0</v>
      </c>
      <c r="G431" s="52"/>
      <c r="H431" s="46"/>
    </row>
    <row r="432" spans="1:8">
      <c r="A432" s="43"/>
      <c r="B432" s="43"/>
      <c r="C432" s="47" t="s">
        <v>5</v>
      </c>
      <c r="D432" s="48">
        <f>SUM(D418:D431)</f>
        <v>9671</v>
      </c>
      <c r="E432" s="48">
        <f>SUM(E418:E431)</f>
        <v>2495</v>
      </c>
      <c r="F432" s="48">
        <f>SUM(F418:F431)</f>
        <v>736</v>
      </c>
      <c r="G432" s="41">
        <f>F432/E432*100</f>
        <v>29.498997995992</v>
      </c>
      <c r="H432" s="50" t="s">
        <v>25</v>
      </c>
    </row>
    <row r="433" spans="1:8">
      <c r="A433" s="43"/>
      <c r="B433" s="43"/>
      <c r="C433" s="43"/>
      <c r="D433" s="44"/>
      <c r="E433" s="44"/>
      <c r="F433" s="43"/>
      <c r="G433" s="52"/>
      <c r="H433" s="46"/>
    </row>
    <row r="434" spans="1:8">
      <c r="A434" s="43">
        <v>21</v>
      </c>
      <c r="B434" s="43" t="s">
        <v>344</v>
      </c>
      <c r="C434" s="43" t="s">
        <v>345</v>
      </c>
      <c r="D434" s="44">
        <v>1995</v>
      </c>
      <c r="E434" s="44">
        <v>568</v>
      </c>
      <c r="F434" s="44">
        <v>133</v>
      </c>
      <c r="G434" s="52"/>
      <c r="H434" s="46"/>
    </row>
    <row r="435" spans="1:8">
      <c r="A435" s="43"/>
      <c r="B435" s="43"/>
      <c r="C435" s="43" t="s">
        <v>346</v>
      </c>
      <c r="D435" s="44">
        <v>2349</v>
      </c>
      <c r="E435" s="44">
        <v>655</v>
      </c>
      <c r="F435" s="44">
        <v>250</v>
      </c>
      <c r="G435" s="52"/>
      <c r="H435" s="46"/>
    </row>
    <row r="436" spans="1:8">
      <c r="A436" s="43"/>
      <c r="B436" s="43"/>
      <c r="C436" s="43" t="s">
        <v>23</v>
      </c>
      <c r="D436" s="44">
        <v>1656</v>
      </c>
      <c r="E436" s="44">
        <v>463</v>
      </c>
      <c r="F436" s="44">
        <v>0</v>
      </c>
      <c r="G436" s="52"/>
      <c r="H436" s="46"/>
    </row>
    <row r="437" spans="1:8">
      <c r="A437" s="43"/>
      <c r="B437" s="43"/>
      <c r="C437" s="43" t="s">
        <v>347</v>
      </c>
      <c r="D437" s="44">
        <v>989</v>
      </c>
      <c r="E437" s="44">
        <v>262</v>
      </c>
      <c r="F437" s="44">
        <v>0</v>
      </c>
      <c r="G437" s="52"/>
      <c r="H437" s="46"/>
    </row>
    <row r="438" spans="1:8">
      <c r="A438" s="43"/>
      <c r="B438" s="43"/>
      <c r="C438" s="43" t="s">
        <v>348</v>
      </c>
      <c r="D438" s="44">
        <v>576</v>
      </c>
      <c r="E438" s="44">
        <v>174</v>
      </c>
      <c r="F438" s="44">
        <v>150</v>
      </c>
      <c r="G438" s="52"/>
      <c r="H438" s="46"/>
    </row>
    <row r="439" spans="1:8">
      <c r="A439" s="43"/>
      <c r="B439" s="43"/>
      <c r="C439" s="43" t="s">
        <v>349</v>
      </c>
      <c r="D439" s="44">
        <v>1117</v>
      </c>
      <c r="E439" s="44">
        <v>300</v>
      </c>
      <c r="F439" s="44">
        <v>0</v>
      </c>
      <c r="G439" s="52"/>
      <c r="H439" s="46"/>
    </row>
    <row r="440" spans="1:8">
      <c r="A440" s="43"/>
      <c r="B440" s="43"/>
      <c r="C440" s="43" t="s">
        <v>350</v>
      </c>
      <c r="D440" s="44">
        <v>1533</v>
      </c>
      <c r="E440" s="44">
        <v>406</v>
      </c>
      <c r="F440" s="44">
        <v>0</v>
      </c>
      <c r="G440" s="52"/>
      <c r="H440" s="46"/>
    </row>
    <row r="441" spans="1:8">
      <c r="A441" s="43"/>
      <c r="B441" s="43"/>
      <c r="C441" s="47" t="s">
        <v>5</v>
      </c>
      <c r="D441" s="48">
        <f>SUM(D434:D440)</f>
        <v>10215</v>
      </c>
      <c r="E441" s="48">
        <f>SUM(E434:E440)</f>
        <v>2828</v>
      </c>
      <c r="F441" s="48">
        <f>SUM(F434:F440)</f>
        <v>533</v>
      </c>
      <c r="G441" s="41">
        <f>F441/E441*100</f>
        <v>18.8472418670438</v>
      </c>
      <c r="H441" s="50" t="s">
        <v>25</v>
      </c>
    </row>
    <row r="442" spans="1:8">
      <c r="A442" s="43"/>
      <c r="B442" s="43"/>
      <c r="C442" s="43"/>
      <c r="D442" s="44"/>
      <c r="E442" s="44"/>
      <c r="F442" s="43"/>
      <c r="G442" s="52"/>
      <c r="H442" s="46"/>
    </row>
    <row r="443" spans="1:8">
      <c r="A443" s="43">
        <v>22</v>
      </c>
      <c r="B443" s="43" t="s">
        <v>351</v>
      </c>
      <c r="C443" s="43" t="s">
        <v>352</v>
      </c>
      <c r="D443" s="44">
        <v>508</v>
      </c>
      <c r="E443" s="44">
        <v>135</v>
      </c>
      <c r="F443" s="44">
        <v>0</v>
      </c>
      <c r="G443" s="52"/>
      <c r="H443" s="46"/>
    </row>
    <row r="444" spans="1:8">
      <c r="A444" s="43"/>
      <c r="B444" s="43"/>
      <c r="C444" s="43" t="s">
        <v>353</v>
      </c>
      <c r="D444" s="44">
        <v>950</v>
      </c>
      <c r="E444" s="44">
        <v>249</v>
      </c>
      <c r="F444" s="44">
        <v>0</v>
      </c>
      <c r="G444" s="52"/>
      <c r="H444" s="46"/>
    </row>
    <row r="445" spans="1:8">
      <c r="A445" s="43"/>
      <c r="B445" s="43"/>
      <c r="C445" s="43" t="s">
        <v>354</v>
      </c>
      <c r="D445" s="44">
        <v>1322</v>
      </c>
      <c r="E445" s="44">
        <v>358</v>
      </c>
      <c r="F445" s="44">
        <v>0</v>
      </c>
      <c r="G445" s="52"/>
      <c r="H445" s="46"/>
    </row>
    <row r="446" spans="1:8">
      <c r="A446" s="43"/>
      <c r="B446" s="43"/>
      <c r="C446" s="43" t="s">
        <v>53</v>
      </c>
      <c r="D446" s="44">
        <v>663</v>
      </c>
      <c r="E446" s="44">
        <v>167</v>
      </c>
      <c r="F446" s="44">
        <v>0</v>
      </c>
      <c r="G446" s="52"/>
      <c r="H446" s="46"/>
    </row>
    <row r="447" spans="1:8">
      <c r="A447" s="43"/>
      <c r="B447" s="43"/>
      <c r="C447" s="43" t="s">
        <v>355</v>
      </c>
      <c r="D447" s="44">
        <v>487</v>
      </c>
      <c r="E447" s="44">
        <v>132</v>
      </c>
      <c r="F447" s="44">
        <v>0</v>
      </c>
      <c r="G447" s="52"/>
      <c r="H447" s="46"/>
    </row>
    <row r="448" spans="1:8">
      <c r="A448" s="43"/>
      <c r="B448" s="43"/>
      <c r="C448" s="43" t="s">
        <v>356</v>
      </c>
      <c r="D448" s="44">
        <v>2358</v>
      </c>
      <c r="E448" s="44">
        <v>661</v>
      </c>
      <c r="F448" s="44">
        <f>E448*45%</f>
        <v>297.45</v>
      </c>
      <c r="G448" s="52"/>
      <c r="H448" s="46"/>
    </row>
    <row r="449" spans="1:8">
      <c r="A449" s="43"/>
      <c r="B449" s="43"/>
      <c r="C449" s="43" t="s">
        <v>357</v>
      </c>
      <c r="D449" s="44">
        <v>655</v>
      </c>
      <c r="E449" s="44">
        <v>168</v>
      </c>
      <c r="F449" s="44">
        <v>0</v>
      </c>
      <c r="G449" s="52"/>
      <c r="H449" s="46"/>
    </row>
    <row r="450" spans="1:8">
      <c r="A450" s="43"/>
      <c r="B450" s="43"/>
      <c r="C450" s="43" t="s">
        <v>263</v>
      </c>
      <c r="D450" s="44">
        <v>375</v>
      </c>
      <c r="E450" s="44">
        <v>110</v>
      </c>
      <c r="F450" s="44">
        <v>0</v>
      </c>
      <c r="G450" s="52"/>
      <c r="H450" s="46"/>
    </row>
    <row r="451" spans="1:8">
      <c r="A451" s="43"/>
      <c r="B451" s="43"/>
      <c r="C451" s="43" t="s">
        <v>358</v>
      </c>
      <c r="D451" s="44">
        <v>1033</v>
      </c>
      <c r="E451" s="44">
        <v>286</v>
      </c>
      <c r="F451" s="44">
        <v>0</v>
      </c>
      <c r="G451" s="52"/>
      <c r="H451" s="46"/>
    </row>
    <row r="452" spans="1:12">
      <c r="A452" s="43"/>
      <c r="B452" s="43"/>
      <c r="C452" s="43" t="s">
        <v>261</v>
      </c>
      <c r="D452" s="44">
        <v>611</v>
      </c>
      <c r="E452" s="44">
        <v>173</v>
      </c>
      <c r="F452" s="109">
        <v>0</v>
      </c>
      <c r="G452" s="52"/>
      <c r="H452" s="46"/>
      <c r="K452" t="s">
        <v>359</v>
      </c>
      <c r="L452" t="s">
        <v>360</v>
      </c>
    </row>
    <row r="453" spans="1:12">
      <c r="A453" s="43"/>
      <c r="B453" s="43"/>
      <c r="C453" s="47" t="s">
        <v>5</v>
      </c>
      <c r="D453" s="48">
        <f>SUM(D443:D452)</f>
        <v>8962</v>
      </c>
      <c r="E453" s="48">
        <f>SUM(E443:E452)</f>
        <v>2439</v>
      </c>
      <c r="F453" s="48">
        <f>SUM(F443:F452)</f>
        <v>297.45</v>
      </c>
      <c r="G453" s="41">
        <f>F453/E453*100</f>
        <v>12.1955719557196</v>
      </c>
      <c r="H453" s="50" t="s">
        <v>25</v>
      </c>
      <c r="J453" s="26" t="s">
        <v>9</v>
      </c>
      <c r="K453" s="106">
        <f>SUM(E109:E124)</f>
        <v>25026</v>
      </c>
      <c r="L453" s="106">
        <f>E454-K453</f>
        <v>98067</v>
      </c>
    </row>
    <row r="454" spans="1:12">
      <c r="A454" s="98"/>
      <c r="B454" s="98"/>
      <c r="C454" s="99" t="s">
        <v>361</v>
      </c>
      <c r="D454" s="100">
        <f>D453+D441+D432+D411+D400+D388+D367+D351+D324+D307+D294+D269+D258+D224+E199+D171+D149+D107+D86+D67+D42+D18</f>
        <v>465998</v>
      </c>
      <c r="E454" s="100">
        <f>E453+E441+E432+E411+E400+E388+E367+E351+E324+E307+E294+E269+E258+E224+F199+E171+E149+E107+E86+E67+E42+E18</f>
        <v>123093</v>
      </c>
      <c r="F454" s="100">
        <f>F453+F441+F432+F411+F400+F388+F367+F351+F324+F307+F294+F269+F258+F224+G199+F171+F149+F107+F86+F67+F42+F18</f>
        <v>21641.1506130028</v>
      </c>
      <c r="G454" s="102">
        <f>F454/E454*100</f>
        <v>17.5811383368695</v>
      </c>
      <c r="H454" s="103" t="s">
        <v>25</v>
      </c>
      <c r="J454" s="26" t="s">
        <v>362</v>
      </c>
      <c r="K454" s="106">
        <f>SUM(F109:F124)</f>
        <v>3234</v>
      </c>
      <c r="L454" s="106">
        <f>F454-K454</f>
        <v>18407.1506130028</v>
      </c>
    </row>
    <row r="455" spans="4:5">
      <c r="D455" s="17"/>
      <c r="E455" s="17"/>
    </row>
    <row r="456" spans="4:5">
      <c r="D456" s="17"/>
      <c r="E456" s="17" t="s">
        <v>363</v>
      </c>
    </row>
    <row r="457" spans="4:5">
      <c r="D457" s="17"/>
      <c r="E457" s="17" t="s">
        <v>364</v>
      </c>
    </row>
    <row r="458" spans="4:5">
      <c r="D458" s="17"/>
      <c r="E458" s="17" t="s">
        <v>365</v>
      </c>
    </row>
    <row r="459" spans="4:5">
      <c r="D459" s="17"/>
      <c r="E459" s="17"/>
    </row>
    <row r="460" spans="4:5">
      <c r="D460" s="17"/>
      <c r="E460" s="17"/>
    </row>
    <row r="461" spans="4:5">
      <c r="D461" s="17"/>
      <c r="E461" s="17"/>
    </row>
    <row r="462" spans="4:5">
      <c r="D462" s="17"/>
      <c r="E462" s="104" t="s">
        <v>366</v>
      </c>
    </row>
    <row r="463" spans="4:5">
      <c r="D463" s="17"/>
      <c r="E463" s="17" t="s">
        <v>367</v>
      </c>
    </row>
    <row r="464" spans="4:5">
      <c r="D464" s="17"/>
      <c r="E464" s="17"/>
    </row>
    <row r="465" spans="4:5">
      <c r="D465" s="17"/>
      <c r="E465" s="17"/>
    </row>
    <row r="466" spans="4:5">
      <c r="D466" s="17"/>
      <c r="E466" s="17"/>
    </row>
    <row r="467" spans="4:5">
      <c r="D467" s="17"/>
      <c r="E467" s="17"/>
    </row>
    <row r="468" spans="4:5">
      <c r="D468" s="17"/>
      <c r="E468" s="17"/>
    </row>
    <row r="469" spans="4:5">
      <c r="D469" s="17"/>
      <c r="E469" s="17"/>
    </row>
    <row r="470" spans="4:5">
      <c r="D470" s="17"/>
      <c r="E470" s="17"/>
    </row>
    <row r="471" spans="4:5">
      <c r="D471" s="17"/>
      <c r="E471" s="17"/>
    </row>
    <row r="472" spans="4:5">
      <c r="D472" s="17"/>
      <c r="E472" s="17"/>
    </row>
    <row r="473" spans="4:5">
      <c r="D473" s="17"/>
      <c r="E473" s="17"/>
    </row>
    <row r="474" spans="6:6">
      <c r="F474" s="17"/>
    </row>
    <row r="475" spans="6:6">
      <c r="F475" s="17"/>
    </row>
    <row r="476" spans="6:6">
      <c r="F476" s="17"/>
    </row>
    <row r="477" spans="6:6">
      <c r="F477" s="17"/>
    </row>
    <row r="478" spans="6:6">
      <c r="F478" s="17"/>
    </row>
    <row r="479" spans="6:6">
      <c r="F479" s="17"/>
    </row>
    <row r="480" spans="6:6">
      <c r="F480" s="17"/>
    </row>
    <row r="481" spans="6:6">
      <c r="F481" s="17"/>
    </row>
    <row r="482" spans="6:6">
      <c r="F482" s="17"/>
    </row>
  </sheetData>
  <mergeCells count="35">
    <mergeCell ref="A1:H1"/>
    <mergeCell ref="A69:H69"/>
    <mergeCell ref="A136:H136"/>
    <mergeCell ref="A203:H203"/>
    <mergeCell ref="A272:H272"/>
    <mergeCell ref="A344:H344"/>
    <mergeCell ref="A414:H414"/>
    <mergeCell ref="A2:A3"/>
    <mergeCell ref="A70:A71"/>
    <mergeCell ref="A137:A138"/>
    <mergeCell ref="A204:A205"/>
    <mergeCell ref="A273:A274"/>
    <mergeCell ref="A345:A346"/>
    <mergeCell ref="A415:A416"/>
    <mergeCell ref="B2:B3"/>
    <mergeCell ref="B70:B71"/>
    <mergeCell ref="B137:B138"/>
    <mergeCell ref="B204:B205"/>
    <mergeCell ref="B273:B274"/>
    <mergeCell ref="B345:B346"/>
    <mergeCell ref="B415:B416"/>
    <mergeCell ref="C2:C3"/>
    <mergeCell ref="C70:C71"/>
    <mergeCell ref="C137:C138"/>
    <mergeCell ref="C204:C205"/>
    <mergeCell ref="C273:C274"/>
    <mergeCell ref="C345:C346"/>
    <mergeCell ref="C415:C416"/>
    <mergeCell ref="G415:H416"/>
    <mergeCell ref="G345:H346"/>
    <mergeCell ref="G204:H205"/>
    <mergeCell ref="G273:H274"/>
    <mergeCell ref="G137:H138"/>
    <mergeCell ref="G2:H3"/>
    <mergeCell ref="G70:H71"/>
  </mergeCells>
  <pageMargins left="0.905511811023622" right="0.708661417322835" top="0.748031496062992" bottom="0.748031496062992" header="0.31496062992126" footer="0.31496062992126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2"/>
  <sheetViews>
    <sheetView view="pageBreakPreview" zoomScaleNormal="100" zoomScaleSheetLayoutView="100" workbookViewId="0">
      <selection activeCell="G8" sqref="G8"/>
    </sheetView>
  </sheetViews>
  <sheetFormatPr defaultColWidth="9" defaultRowHeight="15"/>
  <cols>
    <col min="1" max="1" width="6.14285714285714" customWidth="1"/>
    <col min="2" max="2" width="18.8571428571429" customWidth="1"/>
    <col min="3" max="3" width="27" customWidth="1"/>
    <col min="4" max="4" width="10.2857142857143" customWidth="1"/>
    <col min="5" max="5" width="11" customWidth="1"/>
    <col min="6" max="6" width="18.7142857142857" customWidth="1"/>
    <col min="7" max="7" width="8.85714285714286" customWidth="1"/>
    <col min="8" max="8" width="6.85714285714286" customWidth="1"/>
    <col min="11" max="11" width="9.57142857142857" customWidth="1"/>
  </cols>
  <sheetData>
    <row r="1" spans="1:8">
      <c r="A1" s="107" t="s">
        <v>368</v>
      </c>
      <c r="B1" s="107"/>
      <c r="C1" s="107"/>
      <c r="D1" s="107"/>
      <c r="E1" s="107"/>
      <c r="F1" s="107"/>
      <c r="G1" s="107"/>
      <c r="H1" s="107"/>
    </row>
    <row r="2" customHeight="1" spans="1:8">
      <c r="A2" s="28" t="s">
        <v>1</v>
      </c>
      <c r="B2" s="29" t="s">
        <v>2</v>
      </c>
      <c r="C2" s="29" t="s">
        <v>3</v>
      </c>
      <c r="D2" s="30" t="s">
        <v>4</v>
      </c>
      <c r="E2" s="30" t="s">
        <v>5</v>
      </c>
      <c r="F2" s="30" t="s">
        <v>6</v>
      </c>
      <c r="G2" s="28" t="s">
        <v>7</v>
      </c>
      <c r="H2" s="32"/>
    </row>
    <row r="3" spans="1:8">
      <c r="A3" s="33"/>
      <c r="B3" s="34"/>
      <c r="C3" s="34"/>
      <c r="D3" s="35" t="s">
        <v>8</v>
      </c>
      <c r="E3" s="35" t="s">
        <v>9</v>
      </c>
      <c r="F3" s="35" t="s">
        <v>9</v>
      </c>
      <c r="G3" s="33"/>
      <c r="H3" s="37"/>
    </row>
    <row r="4" spans="1:8">
      <c r="A4" s="38">
        <v>1</v>
      </c>
      <c r="B4" s="38" t="s">
        <v>10</v>
      </c>
      <c r="C4" s="38" t="s">
        <v>11</v>
      </c>
      <c r="D4" s="39">
        <v>674</v>
      </c>
      <c r="E4" s="39">
        <v>171</v>
      </c>
      <c r="F4" s="39">
        <f>E4*80%</f>
        <v>136.8</v>
      </c>
      <c r="G4" s="52"/>
      <c r="H4" s="42"/>
    </row>
    <row r="5" spans="1:8">
      <c r="A5" s="43"/>
      <c r="B5" s="43"/>
      <c r="C5" s="43" t="s">
        <v>12</v>
      </c>
      <c r="D5" s="44">
        <v>1737</v>
      </c>
      <c r="E5" s="44">
        <v>427</v>
      </c>
      <c r="F5" s="44">
        <f>E5*80%</f>
        <v>341.6</v>
      </c>
      <c r="G5" s="52"/>
      <c r="H5" s="46"/>
    </row>
    <row r="6" spans="1:8">
      <c r="A6" s="43"/>
      <c r="B6" s="43"/>
      <c r="C6" s="43" t="s">
        <v>13</v>
      </c>
      <c r="D6" s="44">
        <v>1623</v>
      </c>
      <c r="E6" s="44">
        <v>411</v>
      </c>
      <c r="F6" s="44">
        <f>E6*95%</f>
        <v>390.45</v>
      </c>
      <c r="G6" s="52"/>
      <c r="H6" s="46"/>
    </row>
    <row r="7" spans="1:8">
      <c r="A7" s="43"/>
      <c r="B7" s="43"/>
      <c r="C7" s="43" t="s">
        <v>14</v>
      </c>
      <c r="D7" s="44">
        <v>740</v>
      </c>
      <c r="E7" s="44">
        <v>198</v>
      </c>
      <c r="F7" s="44">
        <f>E7*90%</f>
        <v>178.2</v>
      </c>
      <c r="G7" s="52"/>
      <c r="H7" s="46"/>
    </row>
    <row r="8" spans="1:8">
      <c r="A8" s="43"/>
      <c r="B8" s="43"/>
      <c r="C8" s="43" t="s">
        <v>15</v>
      </c>
      <c r="D8" s="44">
        <v>1095</v>
      </c>
      <c r="E8" s="44">
        <v>301</v>
      </c>
      <c r="F8" s="44">
        <f>E8*90%</f>
        <v>270.9</v>
      </c>
      <c r="G8" s="52"/>
      <c r="H8" s="46"/>
    </row>
    <row r="9" spans="1:8">
      <c r="A9" s="43"/>
      <c r="B9" s="43"/>
      <c r="C9" s="43" t="s">
        <v>16</v>
      </c>
      <c r="D9" s="44">
        <v>847</v>
      </c>
      <c r="E9" s="44">
        <v>212</v>
      </c>
      <c r="F9" s="44">
        <f>E9*90%</f>
        <v>190.8</v>
      </c>
      <c r="G9" s="52"/>
      <c r="H9" s="46"/>
    </row>
    <row r="10" spans="1:8">
      <c r="A10" s="43"/>
      <c r="B10" s="43"/>
      <c r="C10" s="43" t="s">
        <v>17</v>
      </c>
      <c r="D10" s="44">
        <v>973</v>
      </c>
      <c r="E10" s="44">
        <v>257</v>
      </c>
      <c r="F10" s="44">
        <f>E10*80%</f>
        <v>205.6</v>
      </c>
      <c r="G10" s="52"/>
      <c r="H10" s="46"/>
    </row>
    <row r="11" spans="1:8">
      <c r="A11" s="43"/>
      <c r="B11" s="43"/>
      <c r="C11" s="43" t="s">
        <v>18</v>
      </c>
      <c r="D11" s="44">
        <v>1234</v>
      </c>
      <c r="E11" s="44">
        <v>320</v>
      </c>
      <c r="F11" s="44">
        <v>0</v>
      </c>
      <c r="G11" s="52"/>
      <c r="H11" s="46"/>
    </row>
    <row r="12" spans="1:8">
      <c r="A12" s="43"/>
      <c r="B12" s="43"/>
      <c r="C12" s="43" t="s">
        <v>19</v>
      </c>
      <c r="D12" s="44">
        <v>953</v>
      </c>
      <c r="E12" s="44">
        <v>249</v>
      </c>
      <c r="F12" s="44">
        <v>0</v>
      </c>
      <c r="G12" s="52"/>
      <c r="H12" s="46"/>
    </row>
    <row r="13" spans="1:8">
      <c r="A13" s="43"/>
      <c r="B13" s="43"/>
      <c r="C13" s="43" t="s">
        <v>20</v>
      </c>
      <c r="D13" s="44">
        <v>841</v>
      </c>
      <c r="E13" s="44">
        <v>238</v>
      </c>
      <c r="F13" s="44">
        <f>E13*90%</f>
        <v>214.2</v>
      </c>
      <c r="G13" s="52"/>
      <c r="H13" s="46"/>
    </row>
    <row r="14" spans="1:8">
      <c r="A14" s="43"/>
      <c r="B14" s="43"/>
      <c r="C14" s="43" t="s">
        <v>21</v>
      </c>
      <c r="D14" s="44">
        <v>1949</v>
      </c>
      <c r="E14" s="44">
        <v>561</v>
      </c>
      <c r="F14" s="44">
        <f>E14*90%</f>
        <v>504.9</v>
      </c>
      <c r="G14" s="52"/>
      <c r="H14" s="46"/>
    </row>
    <row r="15" spans="1:8">
      <c r="A15" s="43"/>
      <c r="B15" s="43"/>
      <c r="C15" s="43" t="s">
        <v>22</v>
      </c>
      <c r="D15" s="44">
        <v>1001</v>
      </c>
      <c r="E15" s="44">
        <v>286</v>
      </c>
      <c r="F15" s="44">
        <f>E15*90%</f>
        <v>257.4</v>
      </c>
      <c r="G15" s="52"/>
      <c r="H15" s="46"/>
    </row>
    <row r="16" spans="1:8">
      <c r="A16" s="43"/>
      <c r="B16" s="43"/>
      <c r="C16" s="43" t="s">
        <v>23</v>
      </c>
      <c r="D16" s="44">
        <v>624</v>
      </c>
      <c r="E16" s="44">
        <v>176</v>
      </c>
      <c r="F16" s="44">
        <v>0</v>
      </c>
      <c r="G16" s="52"/>
      <c r="H16" s="46"/>
    </row>
    <row r="17" spans="1:8">
      <c r="A17" s="43"/>
      <c r="B17" s="43"/>
      <c r="C17" s="43" t="s">
        <v>24</v>
      </c>
      <c r="D17" s="44">
        <v>1424</v>
      </c>
      <c r="E17" s="44">
        <v>364</v>
      </c>
      <c r="F17" s="44">
        <f>E17*90%</f>
        <v>327.6</v>
      </c>
      <c r="G17" s="52"/>
      <c r="H17" s="46"/>
    </row>
    <row r="18" spans="1:11">
      <c r="A18" s="43"/>
      <c r="B18" s="43"/>
      <c r="C18" s="47" t="s">
        <v>5</v>
      </c>
      <c r="D18" s="48">
        <f>SUM(D4:D17)</f>
        <v>15715</v>
      </c>
      <c r="E18" s="48">
        <f>SUM(E4:E17)</f>
        <v>4171</v>
      </c>
      <c r="F18" s="48">
        <f>SUM(F4:F17)</f>
        <v>3018.45</v>
      </c>
      <c r="G18" s="41">
        <v>36</v>
      </c>
      <c r="H18" s="50" t="s">
        <v>25</v>
      </c>
      <c r="K18" s="108">
        <f>E18*G18/100</f>
        <v>1501.56</v>
      </c>
    </row>
    <row r="19" ht="9.75" customHeight="1" spans="1:8">
      <c r="A19" s="43"/>
      <c r="B19" s="43"/>
      <c r="C19" s="43"/>
      <c r="D19" s="44"/>
      <c r="E19" s="44"/>
      <c r="F19" s="43"/>
      <c r="G19" s="52"/>
      <c r="H19" s="46"/>
    </row>
    <row r="20" spans="1:8">
      <c r="A20" s="43">
        <v>2</v>
      </c>
      <c r="B20" s="43" t="s">
        <v>26</v>
      </c>
      <c r="C20" s="43" t="s">
        <v>27</v>
      </c>
      <c r="D20" s="44">
        <v>1701</v>
      </c>
      <c r="E20" s="44">
        <v>478</v>
      </c>
      <c r="F20" s="44">
        <f>E20*90%</f>
        <v>430.2</v>
      </c>
      <c r="G20" s="52"/>
      <c r="H20" s="46"/>
    </row>
    <row r="21" spans="1:8">
      <c r="A21" s="43"/>
      <c r="B21" s="43"/>
      <c r="C21" s="43" t="s">
        <v>28</v>
      </c>
      <c r="D21" s="44">
        <v>2077</v>
      </c>
      <c r="E21" s="44">
        <v>572</v>
      </c>
      <c r="F21" s="44">
        <v>572</v>
      </c>
      <c r="G21" s="52"/>
      <c r="H21" s="46"/>
    </row>
    <row r="22" spans="1:8">
      <c r="A22" s="43"/>
      <c r="B22" s="43"/>
      <c r="C22" s="43" t="s">
        <v>29</v>
      </c>
      <c r="D22" s="44">
        <v>1551</v>
      </c>
      <c r="E22" s="44">
        <v>424</v>
      </c>
      <c r="F22" s="44">
        <v>265</v>
      </c>
      <c r="G22" s="52"/>
      <c r="H22" s="46"/>
    </row>
    <row r="23" spans="1:8">
      <c r="A23" s="43"/>
      <c r="B23" s="43"/>
      <c r="C23" s="43" t="s">
        <v>30</v>
      </c>
      <c r="D23" s="44">
        <v>1336</v>
      </c>
      <c r="E23" s="44">
        <v>381</v>
      </c>
      <c r="F23" s="44">
        <v>0</v>
      </c>
      <c r="G23" s="52"/>
      <c r="H23" s="46"/>
    </row>
    <row r="24" spans="1:8">
      <c r="A24" s="43"/>
      <c r="B24" s="43"/>
      <c r="C24" s="43" t="s">
        <v>31</v>
      </c>
      <c r="D24" s="44">
        <v>1191</v>
      </c>
      <c r="E24" s="44">
        <v>311</v>
      </c>
      <c r="F24" s="44">
        <v>0</v>
      </c>
      <c r="G24" s="52"/>
      <c r="H24" s="46"/>
    </row>
    <row r="25" spans="1:8">
      <c r="A25" s="43"/>
      <c r="B25" s="43"/>
      <c r="C25" s="43" t="s">
        <v>32</v>
      </c>
      <c r="D25" s="44">
        <v>500</v>
      </c>
      <c r="E25" s="44">
        <v>137</v>
      </c>
      <c r="F25" s="44">
        <v>0</v>
      </c>
      <c r="G25" s="52"/>
      <c r="H25" s="46"/>
    </row>
    <row r="26" spans="1:8">
      <c r="A26" s="43"/>
      <c r="B26" s="43"/>
      <c r="C26" s="43" t="s">
        <v>33</v>
      </c>
      <c r="D26" s="44">
        <v>358</v>
      </c>
      <c r="E26" s="44">
        <v>110</v>
      </c>
      <c r="F26" s="44">
        <f>E26*90%</f>
        <v>99</v>
      </c>
      <c r="G26" s="52"/>
      <c r="H26" s="46"/>
    </row>
    <row r="27" spans="1:8">
      <c r="A27" s="43"/>
      <c r="B27" s="43"/>
      <c r="C27" s="43" t="s">
        <v>34</v>
      </c>
      <c r="D27" s="44">
        <v>986</v>
      </c>
      <c r="E27" s="44">
        <v>283</v>
      </c>
      <c r="F27" s="44">
        <v>0</v>
      </c>
      <c r="G27" s="52"/>
      <c r="H27" s="46"/>
    </row>
    <row r="28" spans="1:8">
      <c r="A28" s="43"/>
      <c r="B28" s="43"/>
      <c r="C28" s="43" t="s">
        <v>35</v>
      </c>
      <c r="D28" s="44">
        <v>1396</v>
      </c>
      <c r="E28" s="44">
        <v>403</v>
      </c>
      <c r="F28" s="44">
        <v>403</v>
      </c>
      <c r="G28" s="52"/>
      <c r="H28" s="46"/>
    </row>
    <row r="29" spans="1:8">
      <c r="A29" s="43"/>
      <c r="B29" s="43"/>
      <c r="C29" s="43" t="s">
        <v>36</v>
      </c>
      <c r="D29" s="44">
        <v>934</v>
      </c>
      <c r="E29" s="44">
        <v>255</v>
      </c>
      <c r="F29" s="44">
        <v>0</v>
      </c>
      <c r="G29" s="52"/>
      <c r="H29" s="46"/>
    </row>
    <row r="30" spans="1:8">
      <c r="A30" s="43"/>
      <c r="B30" s="43"/>
      <c r="C30" s="43" t="s">
        <v>37</v>
      </c>
      <c r="D30" s="44">
        <v>772</v>
      </c>
      <c r="E30" s="44">
        <v>227</v>
      </c>
      <c r="F30" s="44">
        <v>209</v>
      </c>
      <c r="G30" s="52"/>
      <c r="H30" s="46"/>
    </row>
    <row r="31" spans="1:8">
      <c r="A31" s="43"/>
      <c r="B31" s="43"/>
      <c r="C31" s="43" t="s">
        <v>38</v>
      </c>
      <c r="D31" s="44">
        <v>1204</v>
      </c>
      <c r="E31" s="44">
        <v>346</v>
      </c>
      <c r="F31" s="44">
        <v>0</v>
      </c>
      <c r="G31" s="52"/>
      <c r="H31" s="46"/>
    </row>
    <row r="32" spans="1:8">
      <c r="A32" s="43"/>
      <c r="B32" s="43"/>
      <c r="C32" s="43" t="s">
        <v>39</v>
      </c>
      <c r="D32" s="44">
        <v>1776</v>
      </c>
      <c r="E32" s="44">
        <v>514</v>
      </c>
      <c r="F32" s="44">
        <v>0</v>
      </c>
      <c r="G32" s="52"/>
      <c r="H32" s="46"/>
    </row>
    <row r="33" spans="1:8">
      <c r="A33" s="43"/>
      <c r="B33" s="43"/>
      <c r="C33" s="43" t="s">
        <v>40</v>
      </c>
      <c r="D33" s="44">
        <v>1425</v>
      </c>
      <c r="E33" s="44">
        <v>387</v>
      </c>
      <c r="F33" s="44">
        <v>0</v>
      </c>
      <c r="G33" s="52"/>
      <c r="H33" s="46"/>
    </row>
    <row r="34" spans="1:8">
      <c r="A34" s="43"/>
      <c r="B34" s="43"/>
      <c r="C34" s="43" t="s">
        <v>41</v>
      </c>
      <c r="D34" s="44">
        <v>1839</v>
      </c>
      <c r="E34" s="44">
        <v>491</v>
      </c>
      <c r="F34" s="44">
        <v>0</v>
      </c>
      <c r="G34" s="52"/>
      <c r="H34" s="46"/>
    </row>
    <row r="35" spans="1:8">
      <c r="A35" s="43"/>
      <c r="B35" s="43"/>
      <c r="C35" s="43" t="s">
        <v>42</v>
      </c>
      <c r="D35" s="44">
        <v>1051</v>
      </c>
      <c r="E35" s="44">
        <v>290</v>
      </c>
      <c r="F35" s="44">
        <f>E35*85%</f>
        <v>246.5</v>
      </c>
      <c r="G35" s="52"/>
      <c r="H35" s="46"/>
    </row>
    <row r="36" spans="1:8">
      <c r="A36" s="43"/>
      <c r="B36" s="43"/>
      <c r="C36" s="43" t="s">
        <v>43</v>
      </c>
      <c r="D36" s="44">
        <v>887</v>
      </c>
      <c r="E36" s="44">
        <v>225</v>
      </c>
      <c r="F36" s="44">
        <v>0</v>
      </c>
      <c r="G36" s="52"/>
      <c r="H36" s="46"/>
    </row>
    <row r="37" spans="1:8">
      <c r="A37" s="43"/>
      <c r="B37" s="43"/>
      <c r="C37" s="43" t="s">
        <v>44</v>
      </c>
      <c r="D37" s="44">
        <v>1059</v>
      </c>
      <c r="E37" s="44">
        <v>301</v>
      </c>
      <c r="F37" s="44">
        <v>0</v>
      </c>
      <c r="G37" s="52"/>
      <c r="H37" s="46"/>
    </row>
    <row r="38" spans="1:8">
      <c r="A38" s="43"/>
      <c r="B38" s="43"/>
      <c r="C38" s="43" t="s">
        <v>45</v>
      </c>
      <c r="D38" s="44">
        <v>868</v>
      </c>
      <c r="E38" s="44">
        <v>223</v>
      </c>
      <c r="F38" s="44">
        <v>0</v>
      </c>
      <c r="G38" s="52"/>
      <c r="H38" s="46"/>
    </row>
    <row r="39" spans="1:8">
      <c r="A39" s="43"/>
      <c r="B39" s="43"/>
      <c r="C39" s="43" t="s">
        <v>46</v>
      </c>
      <c r="D39" s="44">
        <v>638</v>
      </c>
      <c r="E39" s="44">
        <v>183</v>
      </c>
      <c r="F39" s="44">
        <v>183</v>
      </c>
      <c r="G39" s="52"/>
      <c r="H39" s="46"/>
    </row>
    <row r="40" spans="1:8">
      <c r="A40" s="43"/>
      <c r="B40" s="43"/>
      <c r="C40" s="43" t="s">
        <v>47</v>
      </c>
      <c r="D40" s="44">
        <v>614</v>
      </c>
      <c r="E40" s="44">
        <v>174</v>
      </c>
      <c r="F40" s="44">
        <v>0</v>
      </c>
      <c r="G40" s="52"/>
      <c r="H40" s="46"/>
    </row>
    <row r="41" spans="1:8">
      <c r="A41" s="43"/>
      <c r="B41" s="43"/>
      <c r="C41" s="43" t="s">
        <v>71</v>
      </c>
      <c r="D41" s="44"/>
      <c r="E41" s="44"/>
      <c r="F41" s="44">
        <v>1042</v>
      </c>
      <c r="G41" s="52"/>
      <c r="H41" s="46"/>
    </row>
    <row r="42" spans="1:11">
      <c r="A42" s="43"/>
      <c r="B42" s="43"/>
      <c r="C42" s="47" t="s">
        <v>5</v>
      </c>
      <c r="D42" s="48">
        <f>SUM(D20:D40)</f>
        <v>24163</v>
      </c>
      <c r="E42" s="48">
        <f>SUM(E20:E40)</f>
        <v>6715</v>
      </c>
      <c r="F42" s="48">
        <f>SUM(F20:F40)</f>
        <v>2407.7</v>
      </c>
      <c r="G42" s="41">
        <v>0.4</v>
      </c>
      <c r="H42" s="50" t="s">
        <v>25</v>
      </c>
      <c r="K42" s="108">
        <f>E42*G42/100</f>
        <v>26.86</v>
      </c>
    </row>
    <row r="43" ht="9" customHeight="1" spans="1:8">
      <c r="A43" s="43"/>
      <c r="B43" s="43"/>
      <c r="C43" s="43"/>
      <c r="D43" s="44"/>
      <c r="E43" s="44"/>
      <c r="F43" s="43"/>
      <c r="G43" s="52"/>
      <c r="H43" s="46"/>
    </row>
    <row r="44" spans="1:8">
      <c r="A44" s="43">
        <v>3</v>
      </c>
      <c r="B44" s="43" t="s">
        <v>49</v>
      </c>
      <c r="C44" s="43" t="s">
        <v>50</v>
      </c>
      <c r="D44" s="44">
        <v>600</v>
      </c>
      <c r="E44" s="44">
        <v>166</v>
      </c>
      <c r="F44" s="44">
        <v>166</v>
      </c>
      <c r="G44" s="52"/>
      <c r="H44" s="46"/>
    </row>
    <row r="45" spans="1:8">
      <c r="A45" s="43"/>
      <c r="B45" s="43"/>
      <c r="C45" s="43" t="s">
        <v>51</v>
      </c>
      <c r="D45" s="44">
        <v>308</v>
      </c>
      <c r="E45" s="44">
        <v>80</v>
      </c>
      <c r="F45" s="44">
        <v>0</v>
      </c>
      <c r="G45" s="52"/>
      <c r="H45" s="46"/>
    </row>
    <row r="46" spans="1:8">
      <c r="A46" s="43"/>
      <c r="B46" s="43"/>
      <c r="C46" s="43" t="s">
        <v>52</v>
      </c>
      <c r="D46" s="44">
        <v>764</v>
      </c>
      <c r="E46" s="44">
        <v>205</v>
      </c>
      <c r="F46" s="44">
        <v>160</v>
      </c>
      <c r="G46" s="52"/>
      <c r="H46" s="46"/>
    </row>
    <row r="47" spans="1:8">
      <c r="A47" s="43"/>
      <c r="B47" s="43"/>
      <c r="C47" s="43" t="s">
        <v>53</v>
      </c>
      <c r="D47" s="44">
        <v>163</v>
      </c>
      <c r="E47" s="44">
        <v>49</v>
      </c>
      <c r="F47" s="44">
        <v>49</v>
      </c>
      <c r="G47" s="52"/>
      <c r="H47" s="46"/>
    </row>
    <row r="48" spans="1:8">
      <c r="A48" s="43"/>
      <c r="B48" s="43"/>
      <c r="C48" s="43" t="s">
        <v>54</v>
      </c>
      <c r="D48" s="44">
        <v>361</v>
      </c>
      <c r="E48" s="44">
        <v>102</v>
      </c>
      <c r="F48" s="44">
        <v>102</v>
      </c>
      <c r="G48" s="52"/>
      <c r="H48" s="46"/>
    </row>
    <row r="49" spans="1:8">
      <c r="A49" s="43"/>
      <c r="B49" s="43"/>
      <c r="C49" s="43" t="s">
        <v>55</v>
      </c>
      <c r="D49" s="44">
        <v>211</v>
      </c>
      <c r="E49" s="44">
        <v>60</v>
      </c>
      <c r="F49" s="44">
        <v>60</v>
      </c>
      <c r="G49" s="52"/>
      <c r="H49" s="46"/>
    </row>
    <row r="50" spans="1:8">
      <c r="A50" s="43"/>
      <c r="B50" s="43"/>
      <c r="C50" s="43" t="s">
        <v>56</v>
      </c>
      <c r="D50" s="44">
        <v>360</v>
      </c>
      <c r="E50" s="44">
        <v>88</v>
      </c>
      <c r="F50" s="44">
        <v>88</v>
      </c>
      <c r="G50" s="52"/>
      <c r="H50" s="46"/>
    </row>
    <row r="51" spans="1:8">
      <c r="A51" s="43"/>
      <c r="B51" s="43"/>
      <c r="C51" s="43" t="s">
        <v>57</v>
      </c>
      <c r="D51" s="44">
        <v>371</v>
      </c>
      <c r="E51" s="44">
        <v>95</v>
      </c>
      <c r="F51" s="44">
        <v>0</v>
      </c>
      <c r="G51" s="52"/>
      <c r="H51" s="46"/>
    </row>
    <row r="52" spans="1:8">
      <c r="A52" s="43"/>
      <c r="B52" s="43"/>
      <c r="C52" s="43" t="s">
        <v>58</v>
      </c>
      <c r="D52" s="44">
        <v>346</v>
      </c>
      <c r="E52" s="44">
        <v>88</v>
      </c>
      <c r="F52" s="44">
        <v>88</v>
      </c>
      <c r="G52" s="52"/>
      <c r="H52" s="46"/>
    </row>
    <row r="53" spans="1:8">
      <c r="A53" s="43"/>
      <c r="B53" s="43"/>
      <c r="C53" s="43" t="s">
        <v>59</v>
      </c>
      <c r="D53" s="44">
        <v>241</v>
      </c>
      <c r="E53" s="44">
        <v>68</v>
      </c>
      <c r="F53" s="44">
        <v>65</v>
      </c>
      <c r="G53" s="52"/>
      <c r="H53" s="46"/>
    </row>
    <row r="54" spans="1:8">
      <c r="A54" s="43"/>
      <c r="B54" s="43"/>
      <c r="C54" s="43" t="s">
        <v>60</v>
      </c>
      <c r="D54" s="44">
        <v>2009</v>
      </c>
      <c r="E54" s="44">
        <v>489</v>
      </c>
      <c r="F54" s="44">
        <v>0</v>
      </c>
      <c r="G54" s="52"/>
      <c r="H54" s="46"/>
    </row>
    <row r="55" spans="1:8">
      <c r="A55" s="43"/>
      <c r="B55" s="43"/>
      <c r="C55" s="43" t="s">
        <v>61</v>
      </c>
      <c r="D55" s="44">
        <v>438</v>
      </c>
      <c r="E55" s="44">
        <v>120</v>
      </c>
      <c r="F55" s="44">
        <v>100</v>
      </c>
      <c r="G55" s="52"/>
      <c r="H55" s="46"/>
    </row>
    <row r="56" spans="1:8">
      <c r="A56" s="43"/>
      <c r="B56" s="43"/>
      <c r="C56" s="43" t="s">
        <v>24</v>
      </c>
      <c r="D56" s="44">
        <v>538</v>
      </c>
      <c r="E56" s="44">
        <v>140</v>
      </c>
      <c r="F56" s="44">
        <v>0</v>
      </c>
      <c r="G56" s="52"/>
      <c r="H56" s="46"/>
    </row>
    <row r="57" spans="1:8">
      <c r="A57" s="43"/>
      <c r="B57" s="43"/>
      <c r="C57" s="43" t="s">
        <v>62</v>
      </c>
      <c r="D57" s="44">
        <v>440</v>
      </c>
      <c r="E57" s="44">
        <v>113</v>
      </c>
      <c r="F57" s="44">
        <v>0</v>
      </c>
      <c r="G57" s="52"/>
      <c r="H57" s="46"/>
    </row>
    <row r="58" spans="1:8">
      <c r="A58" s="43"/>
      <c r="B58" s="43"/>
      <c r="C58" s="43" t="s">
        <v>63</v>
      </c>
      <c r="D58" s="44">
        <v>549</v>
      </c>
      <c r="E58" s="44">
        <v>155</v>
      </c>
      <c r="F58" s="44">
        <v>0</v>
      </c>
      <c r="G58" s="52"/>
      <c r="H58" s="46"/>
    </row>
    <row r="59" spans="1:8">
      <c r="A59" s="43"/>
      <c r="B59" s="43"/>
      <c r="C59" s="43" t="s">
        <v>64</v>
      </c>
      <c r="D59" s="44">
        <v>2103</v>
      </c>
      <c r="E59" s="44">
        <v>578</v>
      </c>
      <c r="F59" s="44">
        <v>0</v>
      </c>
      <c r="G59" s="52"/>
      <c r="H59" s="46"/>
    </row>
    <row r="60" spans="1:8">
      <c r="A60" s="43"/>
      <c r="B60" s="43"/>
      <c r="C60" s="43" t="s">
        <v>65</v>
      </c>
      <c r="D60" s="44">
        <v>631</v>
      </c>
      <c r="E60" s="44">
        <v>167</v>
      </c>
      <c r="F60" s="44">
        <v>167</v>
      </c>
      <c r="G60" s="52"/>
      <c r="H60" s="46"/>
    </row>
    <row r="61" spans="1:8">
      <c r="A61" s="43"/>
      <c r="B61" s="43"/>
      <c r="C61" s="43" t="s">
        <v>66</v>
      </c>
      <c r="D61" s="44">
        <v>1197</v>
      </c>
      <c r="E61" s="44">
        <v>320</v>
      </c>
      <c r="F61" s="44">
        <v>0</v>
      </c>
      <c r="G61" s="52"/>
      <c r="H61" s="46"/>
    </row>
    <row r="62" spans="1:8">
      <c r="A62" s="43"/>
      <c r="B62" s="43"/>
      <c r="C62" s="43" t="s">
        <v>67</v>
      </c>
      <c r="D62" s="44">
        <v>398</v>
      </c>
      <c r="E62" s="44">
        <v>107</v>
      </c>
      <c r="F62" s="44">
        <v>0</v>
      </c>
      <c r="G62" s="52"/>
      <c r="H62" s="46"/>
    </row>
    <row r="63" spans="1:8">
      <c r="A63" s="43"/>
      <c r="B63" s="43"/>
      <c r="C63" s="43" t="s">
        <v>68</v>
      </c>
      <c r="D63" s="44">
        <v>942</v>
      </c>
      <c r="E63" s="44">
        <v>264</v>
      </c>
      <c r="F63" s="44">
        <v>0</v>
      </c>
      <c r="G63" s="52"/>
      <c r="H63" s="46"/>
    </row>
    <row r="64" spans="1:8">
      <c r="A64" s="43"/>
      <c r="B64" s="43"/>
      <c r="C64" s="43" t="s">
        <v>69</v>
      </c>
      <c r="D64" s="44">
        <v>405</v>
      </c>
      <c r="E64" s="44">
        <v>109</v>
      </c>
      <c r="F64" s="44">
        <v>76</v>
      </c>
      <c r="G64" s="52"/>
      <c r="H64" s="46"/>
    </row>
    <row r="65" spans="1:8">
      <c r="A65" s="43"/>
      <c r="B65" s="43"/>
      <c r="C65" s="43" t="s">
        <v>70</v>
      </c>
      <c r="D65" s="44">
        <v>1000</v>
      </c>
      <c r="E65" s="44">
        <v>251</v>
      </c>
      <c r="F65" s="44">
        <v>203</v>
      </c>
      <c r="G65" s="52"/>
      <c r="H65" s="46"/>
    </row>
    <row r="66" spans="1:8">
      <c r="A66" s="43"/>
      <c r="B66" s="43"/>
      <c r="C66" s="43" t="s">
        <v>71</v>
      </c>
      <c r="D66" s="44"/>
      <c r="E66" s="44"/>
      <c r="F66" s="44">
        <v>653</v>
      </c>
      <c r="G66" s="52"/>
      <c r="H66" s="46"/>
    </row>
    <row r="67" spans="1:11">
      <c r="A67" s="54"/>
      <c r="B67" s="54"/>
      <c r="C67" s="55" t="s">
        <v>5</v>
      </c>
      <c r="D67" s="56">
        <f>SUM(D44:D65)</f>
        <v>14375</v>
      </c>
      <c r="E67" s="56">
        <f>SUM(E44:E65)</f>
        <v>3814</v>
      </c>
      <c r="F67" s="56">
        <f>SUM(F44:F66)</f>
        <v>1977</v>
      </c>
      <c r="G67" s="58">
        <v>0.1</v>
      </c>
      <c r="H67" s="59" t="s">
        <v>25</v>
      </c>
      <c r="K67" s="108">
        <f>E67*G67/100</f>
        <v>3.814</v>
      </c>
    </row>
    <row r="68" spans="4:5">
      <c r="D68" s="17"/>
      <c r="E68" s="17"/>
    </row>
    <row r="69" spans="1:8">
      <c r="A69" s="107" t="s">
        <v>369</v>
      </c>
      <c r="B69" s="107"/>
      <c r="C69" s="107"/>
      <c r="D69" s="107"/>
      <c r="E69" s="107"/>
      <c r="F69" s="107"/>
      <c r="G69" s="107"/>
      <c r="H69" s="107"/>
    </row>
    <row r="70" customHeight="1" spans="1:8">
      <c r="A70" s="28" t="s">
        <v>1</v>
      </c>
      <c r="B70" s="29" t="s">
        <v>2</v>
      </c>
      <c r="C70" s="29" t="s">
        <v>3</v>
      </c>
      <c r="D70" s="30" t="s">
        <v>4</v>
      </c>
      <c r="E70" s="30" t="s">
        <v>5</v>
      </c>
      <c r="F70" s="30" t="s">
        <v>6</v>
      </c>
      <c r="G70" s="28" t="s">
        <v>7</v>
      </c>
      <c r="H70" s="32"/>
    </row>
    <row r="71" spans="1:8">
      <c r="A71" s="33"/>
      <c r="B71" s="34"/>
      <c r="C71" s="34"/>
      <c r="D71" s="35" t="s">
        <v>8</v>
      </c>
      <c r="E71" s="35" t="s">
        <v>9</v>
      </c>
      <c r="F71" s="35" t="s">
        <v>9</v>
      </c>
      <c r="G71" s="33"/>
      <c r="H71" s="37"/>
    </row>
    <row r="72" spans="1:8">
      <c r="A72" s="43">
        <v>4</v>
      </c>
      <c r="B72" s="43" t="s">
        <v>73</v>
      </c>
      <c r="C72" s="43" t="s">
        <v>74</v>
      </c>
      <c r="D72" s="44">
        <v>828</v>
      </c>
      <c r="E72" s="44">
        <v>226</v>
      </c>
      <c r="F72" s="44">
        <v>0</v>
      </c>
      <c r="G72" s="52"/>
      <c r="H72" s="42"/>
    </row>
    <row r="73" spans="1:8">
      <c r="A73" s="43"/>
      <c r="B73" s="43"/>
      <c r="C73" s="43" t="s">
        <v>75</v>
      </c>
      <c r="D73" s="44">
        <v>883</v>
      </c>
      <c r="E73" s="44">
        <v>243</v>
      </c>
      <c r="F73" s="44">
        <v>0</v>
      </c>
      <c r="G73" s="52"/>
      <c r="H73" s="46"/>
    </row>
    <row r="74" spans="1:8">
      <c r="A74" s="43"/>
      <c r="B74" s="43"/>
      <c r="C74" s="43" t="s">
        <v>76</v>
      </c>
      <c r="D74" s="44">
        <v>1225</v>
      </c>
      <c r="E74" s="44">
        <v>310</v>
      </c>
      <c r="F74" s="44">
        <v>0</v>
      </c>
      <c r="G74" s="52"/>
      <c r="H74" s="46"/>
    </row>
    <row r="75" spans="1:8">
      <c r="A75" s="43"/>
      <c r="B75" s="43"/>
      <c r="C75" s="43" t="s">
        <v>77</v>
      </c>
      <c r="D75" s="44">
        <v>802</v>
      </c>
      <c r="E75" s="44">
        <v>220</v>
      </c>
      <c r="F75" s="44">
        <v>0</v>
      </c>
      <c r="G75" s="52"/>
      <c r="H75" s="46"/>
    </row>
    <row r="76" spans="1:8">
      <c r="A76" s="43"/>
      <c r="B76" s="43"/>
      <c r="C76" s="43" t="s">
        <v>78</v>
      </c>
      <c r="D76" s="44">
        <v>1008</v>
      </c>
      <c r="E76" s="44">
        <v>266</v>
      </c>
      <c r="F76" s="44">
        <v>0</v>
      </c>
      <c r="G76" s="52"/>
      <c r="H76" s="46"/>
    </row>
    <row r="77" spans="1:8">
      <c r="A77" s="43"/>
      <c r="B77" s="43"/>
      <c r="C77" s="43" t="s">
        <v>79</v>
      </c>
      <c r="D77" s="44">
        <v>999</v>
      </c>
      <c r="E77" s="44">
        <v>277</v>
      </c>
      <c r="F77" s="44">
        <v>175</v>
      </c>
      <c r="G77" s="52"/>
      <c r="H77" s="46"/>
    </row>
    <row r="78" spans="1:8">
      <c r="A78" s="43"/>
      <c r="B78" s="43"/>
      <c r="C78" s="43" t="s">
        <v>80</v>
      </c>
      <c r="D78" s="44">
        <v>1810</v>
      </c>
      <c r="E78" s="44">
        <v>481</v>
      </c>
      <c r="F78" s="44">
        <v>0</v>
      </c>
      <c r="G78" s="52"/>
      <c r="H78" s="46"/>
    </row>
    <row r="79" spans="1:8">
      <c r="A79" s="43"/>
      <c r="B79" s="43"/>
      <c r="C79" s="43" t="s">
        <v>81</v>
      </c>
      <c r="D79" s="44">
        <v>701</v>
      </c>
      <c r="E79" s="44">
        <v>199</v>
      </c>
      <c r="F79" s="44">
        <v>0</v>
      </c>
      <c r="G79" s="52"/>
      <c r="H79" s="46"/>
    </row>
    <row r="80" spans="1:8">
      <c r="A80" s="43"/>
      <c r="B80" s="43"/>
      <c r="C80" s="43" t="s">
        <v>82</v>
      </c>
      <c r="D80" s="44">
        <v>1862</v>
      </c>
      <c r="E80" s="44">
        <v>479</v>
      </c>
      <c r="F80" s="44">
        <v>0</v>
      </c>
      <c r="G80" s="52"/>
      <c r="H80" s="46"/>
    </row>
    <row r="81" spans="1:8">
      <c r="A81" s="43"/>
      <c r="B81" s="43"/>
      <c r="C81" s="43" t="s">
        <v>83</v>
      </c>
      <c r="D81" s="44">
        <v>343</v>
      </c>
      <c r="E81" s="44">
        <v>93</v>
      </c>
      <c r="F81" s="109">
        <v>0</v>
      </c>
      <c r="G81" s="52"/>
      <c r="H81" s="46"/>
    </row>
    <row r="82" spans="1:8">
      <c r="A82" s="43"/>
      <c r="B82" s="43"/>
      <c r="C82" s="43" t="s">
        <v>84</v>
      </c>
      <c r="D82" s="44">
        <v>860</v>
      </c>
      <c r="E82" s="44">
        <v>27</v>
      </c>
      <c r="F82" s="44">
        <v>93</v>
      </c>
      <c r="G82" s="52"/>
      <c r="H82" s="46"/>
    </row>
    <row r="83" spans="1:8">
      <c r="A83" s="43"/>
      <c r="B83" s="43"/>
      <c r="C83" s="43" t="s">
        <v>19</v>
      </c>
      <c r="D83" s="44">
        <v>565</v>
      </c>
      <c r="E83" s="44">
        <v>164</v>
      </c>
      <c r="F83" s="44">
        <v>142</v>
      </c>
      <c r="G83" s="52"/>
      <c r="H83" s="46"/>
    </row>
    <row r="84" spans="1:8">
      <c r="A84" s="43"/>
      <c r="B84" s="43"/>
      <c r="C84" s="43" t="s">
        <v>85</v>
      </c>
      <c r="D84" s="44">
        <v>807</v>
      </c>
      <c r="E84" s="44">
        <v>214</v>
      </c>
      <c r="F84" s="44">
        <v>0</v>
      </c>
      <c r="G84" s="52"/>
      <c r="H84" s="46"/>
    </row>
    <row r="85" spans="1:8">
      <c r="A85" s="43"/>
      <c r="B85" s="43"/>
      <c r="C85" s="43" t="s">
        <v>86</v>
      </c>
      <c r="D85" s="44">
        <v>1569</v>
      </c>
      <c r="E85" s="44">
        <v>397</v>
      </c>
      <c r="F85" s="44">
        <v>0</v>
      </c>
      <c r="G85" s="52"/>
      <c r="H85" s="46"/>
    </row>
    <row r="86" spans="1:8">
      <c r="A86" s="43"/>
      <c r="B86" s="43"/>
      <c r="C86" s="47" t="s">
        <v>5</v>
      </c>
      <c r="D86" s="48">
        <f>SUM(D72:D85)</f>
        <v>14262</v>
      </c>
      <c r="E86" s="48">
        <f>SUM(E72:E85)</f>
        <v>3596</v>
      </c>
      <c r="F86" s="48">
        <f>SUM(F72:F85)</f>
        <v>410</v>
      </c>
      <c r="G86" s="41">
        <f>F86/E86*100</f>
        <v>11.4015572858732</v>
      </c>
      <c r="H86" s="50" t="s">
        <v>25</v>
      </c>
    </row>
    <row r="87" spans="1:8">
      <c r="A87" s="43"/>
      <c r="B87" s="43"/>
      <c r="C87" s="43"/>
      <c r="D87" s="44"/>
      <c r="E87" s="44"/>
      <c r="F87" s="43"/>
      <c r="G87" s="52"/>
      <c r="H87" s="46"/>
    </row>
    <row r="88" spans="1:8">
      <c r="A88" s="43">
        <v>5</v>
      </c>
      <c r="B88" s="43" t="s">
        <v>87</v>
      </c>
      <c r="C88" s="43" t="s">
        <v>88</v>
      </c>
      <c r="D88" s="44">
        <v>1395</v>
      </c>
      <c r="E88" s="44">
        <v>375</v>
      </c>
      <c r="F88" s="44">
        <v>0</v>
      </c>
      <c r="G88" s="52"/>
      <c r="H88" s="46"/>
    </row>
    <row r="89" spans="1:8">
      <c r="A89" s="43"/>
      <c r="B89" s="43"/>
      <c r="C89" s="43" t="s">
        <v>89</v>
      </c>
      <c r="D89" s="44">
        <v>1966</v>
      </c>
      <c r="E89" s="44">
        <v>533</v>
      </c>
      <c r="F89" s="44">
        <v>0</v>
      </c>
      <c r="G89" s="52"/>
      <c r="H89" s="46"/>
    </row>
    <row r="90" spans="1:8">
      <c r="A90" s="43"/>
      <c r="B90" s="43"/>
      <c r="C90" s="43" t="s">
        <v>90</v>
      </c>
      <c r="D90" s="44">
        <v>1269</v>
      </c>
      <c r="E90" s="44">
        <v>328</v>
      </c>
      <c r="F90" s="44">
        <v>0</v>
      </c>
      <c r="G90" s="52"/>
      <c r="H90" s="46"/>
    </row>
    <row r="91" spans="1:8">
      <c r="A91" s="43"/>
      <c r="B91" s="43"/>
      <c r="C91" s="43" t="s">
        <v>91</v>
      </c>
      <c r="D91" s="44">
        <v>827</v>
      </c>
      <c r="E91" s="44">
        <v>230</v>
      </c>
      <c r="F91" s="44">
        <v>0</v>
      </c>
      <c r="G91" s="52"/>
      <c r="H91" s="46"/>
    </row>
    <row r="92" spans="1:8">
      <c r="A92" s="43"/>
      <c r="B92" s="43"/>
      <c r="C92" s="43" t="s">
        <v>92</v>
      </c>
      <c r="D92" s="44">
        <v>1306</v>
      </c>
      <c r="E92" s="44">
        <v>348</v>
      </c>
      <c r="F92" s="44">
        <v>0</v>
      </c>
      <c r="G92" s="52"/>
      <c r="H92" s="46"/>
    </row>
    <row r="93" spans="1:8">
      <c r="A93" s="43"/>
      <c r="B93" s="43"/>
      <c r="C93" s="43" t="s">
        <v>61</v>
      </c>
      <c r="D93" s="44">
        <v>932</v>
      </c>
      <c r="E93" s="44">
        <v>244</v>
      </c>
      <c r="F93" s="44">
        <v>0</v>
      </c>
      <c r="G93" s="52"/>
      <c r="H93" s="46"/>
    </row>
    <row r="94" spans="1:8">
      <c r="A94" s="43"/>
      <c r="B94" s="43"/>
      <c r="C94" s="43" t="s">
        <v>93</v>
      </c>
      <c r="D94" s="44">
        <v>1244</v>
      </c>
      <c r="E94" s="44">
        <v>334</v>
      </c>
      <c r="F94" s="44">
        <v>0</v>
      </c>
      <c r="G94" s="52"/>
      <c r="H94" s="46"/>
    </row>
    <row r="95" spans="1:8">
      <c r="A95" s="43"/>
      <c r="B95" s="43"/>
      <c r="C95" s="43" t="s">
        <v>94</v>
      </c>
      <c r="D95" s="44">
        <v>892</v>
      </c>
      <c r="E95" s="44">
        <v>240</v>
      </c>
      <c r="F95" s="44">
        <v>0</v>
      </c>
      <c r="G95" s="52"/>
      <c r="H95" s="46"/>
    </row>
    <row r="96" spans="1:8">
      <c r="A96" s="43"/>
      <c r="B96" s="43"/>
      <c r="C96" s="43" t="s">
        <v>95</v>
      </c>
      <c r="D96" s="44">
        <v>1063</v>
      </c>
      <c r="E96" s="44">
        <v>298</v>
      </c>
      <c r="F96" s="44">
        <v>0</v>
      </c>
      <c r="G96" s="52"/>
      <c r="H96" s="46"/>
    </row>
    <row r="97" spans="1:8">
      <c r="A97" s="43"/>
      <c r="B97" s="43"/>
      <c r="C97" s="43" t="s">
        <v>96</v>
      </c>
      <c r="D97" s="44">
        <v>3638</v>
      </c>
      <c r="E97" s="44">
        <v>932</v>
      </c>
      <c r="F97" s="44">
        <v>0</v>
      </c>
      <c r="G97" s="52"/>
      <c r="H97" s="46"/>
    </row>
    <row r="98" spans="1:8">
      <c r="A98" s="43"/>
      <c r="B98" s="43"/>
      <c r="C98" s="43" t="s">
        <v>97</v>
      </c>
      <c r="D98" s="44">
        <v>986</v>
      </c>
      <c r="E98" s="44">
        <v>270</v>
      </c>
      <c r="F98" s="44">
        <v>0</v>
      </c>
      <c r="G98" s="52"/>
      <c r="H98" s="46"/>
    </row>
    <row r="99" spans="1:8">
      <c r="A99" s="43"/>
      <c r="B99" s="43"/>
      <c r="C99" s="43" t="s">
        <v>98</v>
      </c>
      <c r="D99" s="44">
        <v>1284</v>
      </c>
      <c r="E99" s="44">
        <v>352</v>
      </c>
      <c r="F99" s="44">
        <v>0</v>
      </c>
      <c r="G99" s="52"/>
      <c r="H99" s="46"/>
    </row>
    <row r="100" spans="1:8">
      <c r="A100" s="43"/>
      <c r="B100" s="43"/>
      <c r="C100" s="43" t="s">
        <v>99</v>
      </c>
      <c r="D100" s="44">
        <v>1407</v>
      </c>
      <c r="E100" s="44">
        <v>372</v>
      </c>
      <c r="F100" s="44">
        <v>0</v>
      </c>
      <c r="G100" s="52"/>
      <c r="H100" s="46"/>
    </row>
    <row r="101" spans="1:8">
      <c r="A101" s="43"/>
      <c r="B101" s="43"/>
      <c r="C101" s="43" t="s">
        <v>100</v>
      </c>
      <c r="D101" s="44">
        <v>2295</v>
      </c>
      <c r="E101" s="44">
        <v>602</v>
      </c>
      <c r="F101" s="44">
        <v>0</v>
      </c>
      <c r="G101" s="52"/>
      <c r="H101" s="46"/>
    </row>
    <row r="102" spans="1:8">
      <c r="A102" s="43"/>
      <c r="B102" s="43"/>
      <c r="C102" s="43" t="s">
        <v>101</v>
      </c>
      <c r="D102" s="44">
        <v>1542</v>
      </c>
      <c r="E102" s="44">
        <v>398</v>
      </c>
      <c r="F102" s="44">
        <v>0</v>
      </c>
      <c r="G102" s="52"/>
      <c r="H102" s="46"/>
    </row>
    <row r="103" spans="1:8">
      <c r="A103" s="43"/>
      <c r="B103" s="43"/>
      <c r="C103" s="43" t="s">
        <v>102</v>
      </c>
      <c r="D103" s="44">
        <v>1849</v>
      </c>
      <c r="E103" s="44">
        <v>463</v>
      </c>
      <c r="F103" s="44">
        <v>0</v>
      </c>
      <c r="G103" s="52"/>
      <c r="H103" s="46"/>
    </row>
    <row r="104" spans="1:8">
      <c r="A104" s="43"/>
      <c r="B104" s="43"/>
      <c r="C104" s="43" t="s">
        <v>103</v>
      </c>
      <c r="D104" s="44">
        <v>3358</v>
      </c>
      <c r="E104" s="44">
        <v>906</v>
      </c>
      <c r="F104" s="44">
        <v>0</v>
      </c>
      <c r="G104" s="52"/>
      <c r="H104" s="46"/>
    </row>
    <row r="105" spans="1:8">
      <c r="A105" s="43"/>
      <c r="B105" s="43"/>
      <c r="C105" s="43" t="s">
        <v>104</v>
      </c>
      <c r="D105" s="44">
        <v>853</v>
      </c>
      <c r="E105" s="44">
        <v>256</v>
      </c>
      <c r="F105" s="44">
        <v>0</v>
      </c>
      <c r="G105" s="52"/>
      <c r="H105" s="46"/>
    </row>
    <row r="106" spans="1:8">
      <c r="A106" s="43"/>
      <c r="B106" s="43"/>
      <c r="C106" s="43" t="s">
        <v>105</v>
      </c>
      <c r="D106" s="44">
        <v>360</v>
      </c>
      <c r="E106" s="44">
        <v>104</v>
      </c>
      <c r="F106" s="44">
        <v>0</v>
      </c>
      <c r="G106" s="52"/>
      <c r="H106" s="46"/>
    </row>
    <row r="107" spans="1:8">
      <c r="A107" s="43"/>
      <c r="B107" s="43"/>
      <c r="C107" s="47" t="s">
        <v>5</v>
      </c>
      <c r="D107" s="48">
        <f>SUM(D88:D106)</f>
        <v>28466</v>
      </c>
      <c r="E107" s="48">
        <f>SUM(E88:E106)</f>
        <v>7585</v>
      </c>
      <c r="F107" s="48">
        <f>SUM(F88:F106)</f>
        <v>0</v>
      </c>
      <c r="G107" s="41">
        <f>F107/E107*100</f>
        <v>0</v>
      </c>
      <c r="H107" s="50" t="s">
        <v>25</v>
      </c>
    </row>
    <row r="108" spans="1:8">
      <c r="A108" s="43"/>
      <c r="B108" s="43"/>
      <c r="C108" s="43"/>
      <c r="D108" s="44"/>
      <c r="E108" s="44"/>
      <c r="F108" s="43"/>
      <c r="G108" s="52"/>
      <c r="H108" s="46"/>
    </row>
    <row r="109" spans="1:8">
      <c r="A109" s="43">
        <v>6</v>
      </c>
      <c r="B109" s="43" t="s">
        <v>106</v>
      </c>
      <c r="C109" s="43" t="s">
        <v>107</v>
      </c>
      <c r="D109" s="44">
        <v>3006</v>
      </c>
      <c r="E109" s="44">
        <v>829</v>
      </c>
      <c r="F109" s="44">
        <v>63</v>
      </c>
      <c r="G109" s="52"/>
      <c r="H109" s="46"/>
    </row>
    <row r="110" spans="1:8">
      <c r="A110" s="43"/>
      <c r="B110" s="43"/>
      <c r="C110" s="43" t="s">
        <v>108</v>
      </c>
      <c r="D110" s="44">
        <v>6570</v>
      </c>
      <c r="E110" s="44">
        <v>1915</v>
      </c>
      <c r="F110" s="44">
        <v>528</v>
      </c>
      <c r="G110" s="52"/>
      <c r="H110" s="46"/>
    </row>
    <row r="111" spans="1:8">
      <c r="A111" s="43"/>
      <c r="B111" s="43"/>
      <c r="C111" s="43" t="s">
        <v>109</v>
      </c>
      <c r="D111" s="44">
        <v>10020</v>
      </c>
      <c r="E111" s="44">
        <v>2730</v>
      </c>
      <c r="F111" s="44">
        <v>130</v>
      </c>
      <c r="G111" s="52"/>
      <c r="H111" s="46"/>
    </row>
    <row r="112" spans="1:8">
      <c r="A112" s="43"/>
      <c r="B112" s="43"/>
      <c r="C112" s="43" t="s">
        <v>110</v>
      </c>
      <c r="D112" s="44">
        <v>4063</v>
      </c>
      <c r="E112" s="44">
        <v>1121</v>
      </c>
      <c r="F112" s="44">
        <v>227</v>
      </c>
      <c r="G112" s="52"/>
      <c r="H112" s="46"/>
    </row>
    <row r="113" spans="1:8">
      <c r="A113" s="43"/>
      <c r="B113" s="43"/>
      <c r="C113" s="43" t="s">
        <v>111</v>
      </c>
      <c r="D113" s="44">
        <v>5725</v>
      </c>
      <c r="E113" s="44">
        <v>1543</v>
      </c>
      <c r="F113" s="44">
        <v>171</v>
      </c>
      <c r="G113" s="52"/>
      <c r="H113" s="46"/>
    </row>
    <row r="114" spans="1:8">
      <c r="A114" s="43"/>
      <c r="B114" s="43"/>
      <c r="C114" s="43" t="s">
        <v>112</v>
      </c>
      <c r="D114" s="44">
        <v>12173</v>
      </c>
      <c r="E114" s="44">
        <v>3327</v>
      </c>
      <c r="F114" s="44">
        <v>368</v>
      </c>
      <c r="G114" s="52"/>
      <c r="H114" s="46"/>
    </row>
    <row r="115" spans="1:8">
      <c r="A115" s="43"/>
      <c r="B115" s="43"/>
      <c r="C115" s="43" t="s">
        <v>113</v>
      </c>
      <c r="D115" s="44">
        <v>3846</v>
      </c>
      <c r="E115" s="44">
        <v>1018</v>
      </c>
      <c r="F115" s="44">
        <v>177</v>
      </c>
      <c r="G115" s="52"/>
      <c r="H115" s="46"/>
    </row>
    <row r="116" spans="1:8">
      <c r="A116" s="43"/>
      <c r="B116" s="43"/>
      <c r="C116" s="43" t="s">
        <v>114</v>
      </c>
      <c r="D116" s="44">
        <v>3180</v>
      </c>
      <c r="E116" s="44">
        <v>960</v>
      </c>
      <c r="F116" s="44">
        <v>103</v>
      </c>
      <c r="G116" s="52"/>
      <c r="H116" s="46"/>
    </row>
    <row r="117" spans="1:8">
      <c r="A117" s="43"/>
      <c r="B117" s="43"/>
      <c r="C117" s="43" t="s">
        <v>115</v>
      </c>
      <c r="D117" s="44">
        <v>10162</v>
      </c>
      <c r="E117" s="44">
        <v>2699</v>
      </c>
      <c r="F117" s="44">
        <v>0</v>
      </c>
      <c r="G117" s="52"/>
      <c r="H117" s="46"/>
    </row>
    <row r="118" spans="1:8">
      <c r="A118" s="43"/>
      <c r="B118" s="43"/>
      <c r="C118" s="43" t="s">
        <v>116</v>
      </c>
      <c r="D118" s="44">
        <v>2818</v>
      </c>
      <c r="E118" s="44">
        <v>754</v>
      </c>
      <c r="F118" s="44">
        <v>0</v>
      </c>
      <c r="G118" s="52"/>
      <c r="H118" s="46"/>
    </row>
    <row r="119" spans="1:8">
      <c r="A119" s="43"/>
      <c r="B119" s="43"/>
      <c r="C119" s="43" t="s">
        <v>117</v>
      </c>
      <c r="D119" s="44">
        <v>3497</v>
      </c>
      <c r="E119" s="44">
        <v>914</v>
      </c>
      <c r="F119" s="44">
        <v>0</v>
      </c>
      <c r="G119" s="52"/>
      <c r="H119" s="46"/>
    </row>
    <row r="120" spans="1:8">
      <c r="A120" s="43"/>
      <c r="B120" s="43"/>
      <c r="C120" s="43" t="s">
        <v>118</v>
      </c>
      <c r="D120" s="44">
        <v>1508</v>
      </c>
      <c r="E120" s="44">
        <v>409</v>
      </c>
      <c r="F120" s="44">
        <v>0</v>
      </c>
      <c r="G120" s="52"/>
      <c r="H120" s="46"/>
    </row>
    <row r="121" spans="1:8">
      <c r="A121" s="43"/>
      <c r="B121" s="43"/>
      <c r="C121" s="43" t="s">
        <v>119</v>
      </c>
      <c r="D121" s="44">
        <v>2763</v>
      </c>
      <c r="E121" s="44">
        <v>801</v>
      </c>
      <c r="F121" s="44">
        <v>0</v>
      </c>
      <c r="G121" s="52"/>
      <c r="H121" s="46"/>
    </row>
    <row r="122" spans="1:8">
      <c r="A122" s="43"/>
      <c r="B122" s="43"/>
      <c r="C122" s="43" t="s">
        <v>120</v>
      </c>
      <c r="D122" s="44">
        <v>10986</v>
      </c>
      <c r="E122" s="44">
        <v>2909</v>
      </c>
      <c r="F122" s="44">
        <v>1188</v>
      </c>
      <c r="G122" s="52"/>
      <c r="H122" s="46"/>
    </row>
    <row r="123" spans="1:8">
      <c r="A123" s="43"/>
      <c r="B123" s="43"/>
      <c r="C123" s="43" t="s">
        <v>121</v>
      </c>
      <c r="D123" s="44">
        <v>9849</v>
      </c>
      <c r="E123" s="44">
        <v>2800</v>
      </c>
      <c r="F123" s="44">
        <v>87</v>
      </c>
      <c r="G123" s="52"/>
      <c r="H123" s="46"/>
    </row>
    <row r="124" spans="1:8">
      <c r="A124" s="43"/>
      <c r="B124" s="43"/>
      <c r="C124" s="43" t="s">
        <v>122</v>
      </c>
      <c r="D124" s="44">
        <v>5453</v>
      </c>
      <c r="E124" s="44">
        <v>1469</v>
      </c>
      <c r="F124" s="44">
        <v>322</v>
      </c>
      <c r="G124" s="52"/>
      <c r="H124" s="46"/>
    </row>
    <row r="125" spans="1:8">
      <c r="A125" s="43"/>
      <c r="B125" s="43"/>
      <c r="C125" s="43" t="s">
        <v>123</v>
      </c>
      <c r="D125" s="44">
        <v>787</v>
      </c>
      <c r="E125" s="44">
        <v>203</v>
      </c>
      <c r="F125" s="44">
        <v>0</v>
      </c>
      <c r="G125" s="52"/>
      <c r="H125" s="46"/>
    </row>
    <row r="126" spans="1:8">
      <c r="A126" s="43"/>
      <c r="B126" s="43"/>
      <c r="C126" s="43" t="s">
        <v>124</v>
      </c>
      <c r="D126" s="44">
        <v>4184</v>
      </c>
      <c r="E126" s="44">
        <v>1096</v>
      </c>
      <c r="F126" s="44">
        <v>258</v>
      </c>
      <c r="G126" s="52"/>
      <c r="H126" s="46"/>
    </row>
    <row r="127" spans="1:8">
      <c r="A127" s="43"/>
      <c r="B127" s="43"/>
      <c r="C127" s="43" t="s">
        <v>125</v>
      </c>
      <c r="D127" s="44">
        <v>2511</v>
      </c>
      <c r="E127" s="44">
        <v>671</v>
      </c>
      <c r="F127" s="44">
        <v>0</v>
      </c>
      <c r="G127" s="52"/>
      <c r="H127" s="46"/>
    </row>
    <row r="128" spans="1:8">
      <c r="A128" s="43"/>
      <c r="B128" s="43"/>
      <c r="C128" s="43" t="s">
        <v>126</v>
      </c>
      <c r="D128" s="44">
        <v>1105</v>
      </c>
      <c r="E128" s="44">
        <v>307</v>
      </c>
      <c r="F128" s="44">
        <v>0</v>
      </c>
      <c r="G128" s="52"/>
      <c r="H128" s="46"/>
    </row>
    <row r="129" spans="1:8">
      <c r="A129" s="43"/>
      <c r="B129" s="43"/>
      <c r="C129" s="43" t="s">
        <v>127</v>
      </c>
      <c r="D129" s="44">
        <v>1144</v>
      </c>
      <c r="E129" s="44">
        <v>290</v>
      </c>
      <c r="F129" s="44">
        <v>0</v>
      </c>
      <c r="G129" s="52"/>
      <c r="H129" s="46"/>
    </row>
    <row r="130" spans="1:8">
      <c r="A130" s="43"/>
      <c r="B130" s="43"/>
      <c r="C130" s="43" t="s">
        <v>128</v>
      </c>
      <c r="D130" s="44">
        <v>1018</v>
      </c>
      <c r="E130" s="44">
        <v>275</v>
      </c>
      <c r="F130" s="44">
        <v>0</v>
      </c>
      <c r="G130" s="52"/>
      <c r="H130" s="46"/>
    </row>
    <row r="131" spans="1:8">
      <c r="A131" s="43"/>
      <c r="B131" s="43"/>
      <c r="C131" s="43" t="s">
        <v>129</v>
      </c>
      <c r="D131" s="44">
        <v>1592</v>
      </c>
      <c r="E131" s="44">
        <v>442</v>
      </c>
      <c r="F131" s="44">
        <v>0</v>
      </c>
      <c r="G131" s="52"/>
      <c r="H131" s="46"/>
    </row>
    <row r="132" spans="1:8">
      <c r="A132" s="43"/>
      <c r="B132" s="43"/>
      <c r="C132" s="43" t="s">
        <v>130</v>
      </c>
      <c r="D132" s="44">
        <v>1063</v>
      </c>
      <c r="E132" s="44">
        <v>282</v>
      </c>
      <c r="F132" s="44">
        <v>0</v>
      </c>
      <c r="G132" s="52"/>
      <c r="H132" s="46"/>
    </row>
    <row r="133" spans="1:8">
      <c r="A133" s="43"/>
      <c r="B133" s="43"/>
      <c r="C133" s="43" t="s">
        <v>131</v>
      </c>
      <c r="D133" s="44">
        <v>4732</v>
      </c>
      <c r="E133" s="44">
        <v>1240</v>
      </c>
      <c r="F133" s="44">
        <v>532</v>
      </c>
      <c r="G133" s="52"/>
      <c r="H133" s="46"/>
    </row>
    <row r="134" spans="1:8">
      <c r="A134" s="43"/>
      <c r="B134" s="43"/>
      <c r="C134" s="43"/>
      <c r="D134" s="44"/>
      <c r="E134" s="44"/>
      <c r="F134" s="44"/>
      <c r="G134" s="52"/>
      <c r="H134" s="46"/>
    </row>
    <row r="135" spans="1:8">
      <c r="A135" s="110"/>
      <c r="B135" s="110"/>
      <c r="C135" s="110"/>
      <c r="D135" s="111"/>
      <c r="E135" s="111"/>
      <c r="F135" s="111"/>
      <c r="G135" s="110"/>
      <c r="H135" s="110"/>
    </row>
    <row r="136" spans="1:8">
      <c r="A136" s="107" t="s">
        <v>369</v>
      </c>
      <c r="B136" s="107"/>
      <c r="C136" s="107"/>
      <c r="D136" s="107"/>
      <c r="E136" s="107"/>
      <c r="F136" s="107"/>
      <c r="G136" s="107"/>
      <c r="H136" s="107"/>
    </row>
    <row r="137" spans="1:8">
      <c r="A137" s="28" t="s">
        <v>1</v>
      </c>
      <c r="B137" s="29" t="s">
        <v>2</v>
      </c>
      <c r="C137" s="29" t="s">
        <v>3</v>
      </c>
      <c r="D137" s="30" t="s">
        <v>4</v>
      </c>
      <c r="E137" s="30" t="s">
        <v>5</v>
      </c>
      <c r="F137" s="30" t="s">
        <v>6</v>
      </c>
      <c r="G137" s="28" t="s">
        <v>7</v>
      </c>
      <c r="H137" s="32"/>
    </row>
    <row r="138" spans="1:8">
      <c r="A138" s="33"/>
      <c r="B138" s="34"/>
      <c r="C138" s="34"/>
      <c r="D138" s="35" t="s">
        <v>8</v>
      </c>
      <c r="E138" s="35" t="s">
        <v>9</v>
      </c>
      <c r="F138" s="35" t="s">
        <v>9</v>
      </c>
      <c r="G138" s="33"/>
      <c r="H138" s="37"/>
    </row>
    <row r="139" spans="1:8">
      <c r="A139" s="43"/>
      <c r="B139" s="43"/>
      <c r="C139" s="43" t="s">
        <v>132</v>
      </c>
      <c r="D139" s="44">
        <v>1515</v>
      </c>
      <c r="E139" s="44">
        <v>413</v>
      </c>
      <c r="F139" s="44">
        <v>0</v>
      </c>
      <c r="G139" s="52"/>
      <c r="H139" s="46"/>
    </row>
    <row r="140" spans="1:8">
      <c r="A140" s="43"/>
      <c r="B140" s="43"/>
      <c r="C140" s="43" t="s">
        <v>133</v>
      </c>
      <c r="D140" s="44">
        <v>1388</v>
      </c>
      <c r="E140" s="44">
        <v>387</v>
      </c>
      <c r="F140" s="44">
        <v>0</v>
      </c>
      <c r="G140" s="52"/>
      <c r="H140" s="46"/>
    </row>
    <row r="141" spans="1:8">
      <c r="A141" s="43"/>
      <c r="B141" s="43"/>
      <c r="C141" s="43" t="s">
        <v>134</v>
      </c>
      <c r="D141" s="44">
        <v>1683</v>
      </c>
      <c r="E141" s="44">
        <v>444</v>
      </c>
      <c r="F141" s="44">
        <v>0</v>
      </c>
      <c r="G141" s="52"/>
      <c r="H141" s="46"/>
    </row>
    <row r="142" spans="1:8">
      <c r="A142" s="43"/>
      <c r="B142" s="43"/>
      <c r="C142" s="43" t="s">
        <v>135</v>
      </c>
      <c r="D142" s="44">
        <v>752</v>
      </c>
      <c r="E142" s="44">
        <v>225</v>
      </c>
      <c r="F142" s="44">
        <v>0</v>
      </c>
      <c r="G142" s="52"/>
      <c r="H142" s="46"/>
    </row>
    <row r="143" spans="1:8">
      <c r="A143" s="43"/>
      <c r="B143" s="43"/>
      <c r="C143" s="43" t="s">
        <v>136</v>
      </c>
      <c r="D143" s="44">
        <v>3685</v>
      </c>
      <c r="E143" s="44">
        <v>954</v>
      </c>
      <c r="F143" s="44">
        <v>0</v>
      </c>
      <c r="G143" s="52"/>
      <c r="H143" s="46"/>
    </row>
    <row r="144" spans="1:8">
      <c r="A144" s="43"/>
      <c r="B144" s="43"/>
      <c r="C144" s="43" t="s">
        <v>137</v>
      </c>
      <c r="D144" s="44">
        <v>847</v>
      </c>
      <c r="E144" s="44">
        <v>249</v>
      </c>
      <c r="F144" s="44">
        <v>0</v>
      </c>
      <c r="G144" s="52"/>
      <c r="H144" s="46"/>
    </row>
    <row r="145" spans="1:8">
      <c r="A145" s="43"/>
      <c r="B145" s="43"/>
      <c r="C145" s="43" t="s">
        <v>138</v>
      </c>
      <c r="D145" s="44">
        <v>877</v>
      </c>
      <c r="E145" s="44">
        <v>228</v>
      </c>
      <c r="F145" s="44">
        <v>0</v>
      </c>
      <c r="G145" s="52"/>
      <c r="H145" s="46"/>
    </row>
    <row r="146" spans="1:8">
      <c r="A146" s="43"/>
      <c r="B146" s="43"/>
      <c r="C146" s="43" t="s">
        <v>139</v>
      </c>
      <c r="D146" s="44">
        <v>930</v>
      </c>
      <c r="E146" s="44">
        <v>252</v>
      </c>
      <c r="F146" s="44">
        <v>0</v>
      </c>
      <c r="G146" s="52"/>
      <c r="H146" s="46"/>
    </row>
    <row r="147" spans="1:8">
      <c r="A147" s="43"/>
      <c r="B147" s="43"/>
      <c r="C147" s="43" t="s">
        <v>140</v>
      </c>
      <c r="D147" s="44">
        <v>867</v>
      </c>
      <c r="E147" s="44">
        <v>235</v>
      </c>
      <c r="F147" s="44">
        <v>0</v>
      </c>
      <c r="G147" s="52"/>
      <c r="H147" s="46"/>
    </row>
    <row r="148" spans="1:8">
      <c r="A148" s="43"/>
      <c r="B148" s="43"/>
      <c r="C148" s="43" t="s">
        <v>141</v>
      </c>
      <c r="D148" s="44">
        <v>1170</v>
      </c>
      <c r="E148" s="44">
        <v>330</v>
      </c>
      <c r="F148" s="44">
        <v>0</v>
      </c>
      <c r="G148" s="52"/>
      <c r="H148" s="46"/>
    </row>
    <row r="149" spans="1:8">
      <c r="A149" s="43"/>
      <c r="B149" s="43"/>
      <c r="C149" s="47" t="s">
        <v>5</v>
      </c>
      <c r="D149" s="48">
        <f>SUM(D109:D148)</f>
        <v>127469</v>
      </c>
      <c r="E149" s="48">
        <f>SUM(E109:E148)</f>
        <v>34721</v>
      </c>
      <c r="F149" s="48">
        <f>SUM(F109:F148)</f>
        <v>4154</v>
      </c>
      <c r="G149" s="41">
        <f>F149/E149*100</f>
        <v>11.9639411307278</v>
      </c>
      <c r="H149" s="50" t="s">
        <v>25</v>
      </c>
    </row>
    <row r="150" spans="1:8">
      <c r="A150" s="43"/>
      <c r="B150" s="43"/>
      <c r="C150" s="43"/>
      <c r="D150" s="44"/>
      <c r="E150" s="44"/>
      <c r="F150" s="43"/>
      <c r="G150" s="52"/>
      <c r="H150" s="46"/>
    </row>
    <row r="151" spans="1:8">
      <c r="A151" s="43">
        <v>7</v>
      </c>
      <c r="B151" s="43" t="s">
        <v>142</v>
      </c>
      <c r="C151" s="43" t="s">
        <v>143</v>
      </c>
      <c r="D151" s="44">
        <v>381</v>
      </c>
      <c r="E151" s="44">
        <v>107</v>
      </c>
      <c r="F151" s="44">
        <v>82</v>
      </c>
      <c r="G151" s="52"/>
      <c r="H151" s="46"/>
    </row>
    <row r="152" spans="1:8">
      <c r="A152" s="43"/>
      <c r="B152" s="43"/>
      <c r="C152" s="43" t="s">
        <v>144</v>
      </c>
      <c r="D152" s="44">
        <v>349</v>
      </c>
      <c r="E152" s="44">
        <v>101</v>
      </c>
      <c r="F152" s="44">
        <v>0</v>
      </c>
      <c r="G152" s="52"/>
      <c r="H152" s="46"/>
    </row>
    <row r="153" spans="1:8">
      <c r="A153" s="43"/>
      <c r="B153" s="43"/>
      <c r="C153" s="43" t="s">
        <v>145</v>
      </c>
      <c r="D153" s="44">
        <v>1231</v>
      </c>
      <c r="E153" s="44">
        <v>357</v>
      </c>
      <c r="F153" s="109">
        <v>0</v>
      </c>
      <c r="G153" s="52"/>
      <c r="H153" s="46"/>
    </row>
    <row r="154" spans="1:8">
      <c r="A154" s="43"/>
      <c r="B154" s="43"/>
      <c r="C154" s="43" t="s">
        <v>146</v>
      </c>
      <c r="D154" s="44">
        <v>299</v>
      </c>
      <c r="E154" s="44">
        <v>88</v>
      </c>
      <c r="F154" s="44">
        <v>45</v>
      </c>
      <c r="G154" s="52"/>
      <c r="H154" s="46"/>
    </row>
    <row r="155" spans="1:8">
      <c r="A155" s="43"/>
      <c r="B155" s="43"/>
      <c r="C155" s="43" t="s">
        <v>147</v>
      </c>
      <c r="D155" s="44">
        <v>1281</v>
      </c>
      <c r="E155" s="44">
        <v>355</v>
      </c>
      <c r="F155" s="44">
        <v>0</v>
      </c>
      <c r="G155" s="52"/>
      <c r="H155" s="46"/>
    </row>
    <row r="156" spans="1:8">
      <c r="A156" s="43"/>
      <c r="B156" s="43"/>
      <c r="C156" s="43" t="s">
        <v>148</v>
      </c>
      <c r="D156" s="44">
        <v>811</v>
      </c>
      <c r="E156" s="44">
        <v>238</v>
      </c>
      <c r="F156" s="44">
        <v>0</v>
      </c>
      <c r="G156" s="52"/>
      <c r="H156" s="46"/>
    </row>
    <row r="157" spans="1:8">
      <c r="A157" s="43"/>
      <c r="B157" s="43"/>
      <c r="C157" s="43" t="s">
        <v>149</v>
      </c>
      <c r="D157" s="44">
        <v>930</v>
      </c>
      <c r="E157" s="44">
        <v>242</v>
      </c>
      <c r="F157" s="44">
        <v>0</v>
      </c>
      <c r="G157" s="52"/>
      <c r="H157" s="46"/>
    </row>
    <row r="158" spans="1:8">
      <c r="A158" s="43"/>
      <c r="B158" s="43"/>
      <c r="C158" s="43" t="s">
        <v>150</v>
      </c>
      <c r="D158" s="44">
        <v>703</v>
      </c>
      <c r="E158" s="44">
        <v>211</v>
      </c>
      <c r="F158" s="44">
        <v>0</v>
      </c>
      <c r="G158" s="52"/>
      <c r="H158" s="46"/>
    </row>
    <row r="159" spans="1:8">
      <c r="A159" s="43"/>
      <c r="B159" s="43"/>
      <c r="C159" s="43" t="s">
        <v>151</v>
      </c>
      <c r="D159" s="44">
        <v>267</v>
      </c>
      <c r="E159" s="44">
        <v>80</v>
      </c>
      <c r="F159" s="44">
        <v>0</v>
      </c>
      <c r="G159" s="52"/>
      <c r="H159" s="46"/>
    </row>
    <row r="160" spans="1:8">
      <c r="A160" s="43"/>
      <c r="B160" s="43"/>
      <c r="C160" s="43" t="s">
        <v>152</v>
      </c>
      <c r="D160" s="44">
        <v>533</v>
      </c>
      <c r="E160" s="44">
        <v>146</v>
      </c>
      <c r="F160" s="44">
        <v>0</v>
      </c>
      <c r="G160" s="52"/>
      <c r="H160" s="46"/>
    </row>
    <row r="161" spans="1:8">
      <c r="A161" s="43"/>
      <c r="B161" s="43"/>
      <c r="C161" s="43" t="s">
        <v>153</v>
      </c>
      <c r="D161" s="44">
        <v>836</v>
      </c>
      <c r="E161" s="44">
        <v>226</v>
      </c>
      <c r="F161" s="44">
        <v>0</v>
      </c>
      <c r="G161" s="52"/>
      <c r="H161" s="46"/>
    </row>
    <row r="162" spans="1:8">
      <c r="A162" s="43"/>
      <c r="B162" s="43"/>
      <c r="C162" s="43" t="s">
        <v>154</v>
      </c>
      <c r="D162" s="44">
        <v>625</v>
      </c>
      <c r="E162" s="44">
        <v>190</v>
      </c>
      <c r="F162" s="44">
        <v>71</v>
      </c>
      <c r="G162" s="52"/>
      <c r="H162" s="46"/>
    </row>
    <row r="163" spans="1:8">
      <c r="A163" s="43"/>
      <c r="B163" s="43"/>
      <c r="C163" s="43" t="s">
        <v>155</v>
      </c>
      <c r="D163" s="44">
        <v>929</v>
      </c>
      <c r="E163" s="44">
        <v>252</v>
      </c>
      <c r="F163" s="44">
        <v>0</v>
      </c>
      <c r="G163" s="52"/>
      <c r="H163" s="46"/>
    </row>
    <row r="164" spans="1:8">
      <c r="A164" s="43"/>
      <c r="B164" s="43"/>
      <c r="C164" s="43" t="s">
        <v>156</v>
      </c>
      <c r="D164" s="44">
        <v>531</v>
      </c>
      <c r="E164" s="44">
        <v>149</v>
      </c>
      <c r="F164" s="44">
        <v>0</v>
      </c>
      <c r="G164" s="52"/>
      <c r="H164" s="46"/>
    </row>
    <row r="165" spans="1:8">
      <c r="A165" s="43"/>
      <c r="B165" s="43"/>
      <c r="C165" s="43" t="s">
        <v>157</v>
      </c>
      <c r="D165" s="44">
        <v>619</v>
      </c>
      <c r="E165" s="44">
        <v>164</v>
      </c>
      <c r="F165" s="44">
        <v>0</v>
      </c>
      <c r="G165" s="52"/>
      <c r="H165" s="46"/>
    </row>
    <row r="166" spans="1:8">
      <c r="A166" s="43"/>
      <c r="B166" s="43"/>
      <c r="C166" s="43" t="s">
        <v>158</v>
      </c>
      <c r="D166" s="44">
        <v>754</v>
      </c>
      <c r="E166" s="44">
        <v>218</v>
      </c>
      <c r="F166" s="44">
        <v>0</v>
      </c>
      <c r="G166" s="52"/>
      <c r="H166" s="46"/>
    </row>
    <row r="167" spans="1:8">
      <c r="A167" s="43"/>
      <c r="B167" s="43"/>
      <c r="C167" s="43" t="s">
        <v>159</v>
      </c>
      <c r="D167" s="44">
        <v>1291</v>
      </c>
      <c r="E167" s="44">
        <v>369</v>
      </c>
      <c r="F167" s="44">
        <v>90</v>
      </c>
      <c r="G167" s="52"/>
      <c r="H167" s="46"/>
    </row>
    <row r="168" spans="1:8">
      <c r="A168" s="43"/>
      <c r="B168" s="43"/>
      <c r="C168" s="43" t="s">
        <v>160</v>
      </c>
      <c r="D168" s="44">
        <v>1157</v>
      </c>
      <c r="E168" s="44">
        <v>344</v>
      </c>
      <c r="F168" s="44">
        <v>150</v>
      </c>
      <c r="G168" s="52"/>
      <c r="H168" s="46"/>
    </row>
    <row r="169" spans="1:8">
      <c r="A169" s="43"/>
      <c r="B169" s="43"/>
      <c r="C169" s="43" t="s">
        <v>161</v>
      </c>
      <c r="D169" s="44">
        <v>305</v>
      </c>
      <c r="E169" s="44">
        <v>90</v>
      </c>
      <c r="F169" s="44">
        <v>0</v>
      </c>
      <c r="G169" s="52"/>
      <c r="H169" s="46"/>
    </row>
    <row r="170" spans="1:8">
      <c r="A170" s="43"/>
      <c r="B170" s="43"/>
      <c r="C170" s="43" t="s">
        <v>162</v>
      </c>
      <c r="D170" s="44">
        <v>210</v>
      </c>
      <c r="E170" s="44">
        <v>62</v>
      </c>
      <c r="F170" s="109">
        <v>38</v>
      </c>
      <c r="G170" s="52"/>
      <c r="H170" s="46"/>
    </row>
    <row r="171" spans="1:8">
      <c r="A171" s="43"/>
      <c r="B171" s="43"/>
      <c r="C171" s="47" t="s">
        <v>5</v>
      </c>
      <c r="D171" s="48">
        <f>SUM(D151:D170)</f>
        <v>14042</v>
      </c>
      <c r="E171" s="48">
        <f>SUM(E151:E170)</f>
        <v>3989</v>
      </c>
      <c r="F171" s="48">
        <f>SUM(F151:F170)</f>
        <v>476</v>
      </c>
      <c r="G171" s="41">
        <f>F171/E171*100</f>
        <v>11.9328152419153</v>
      </c>
      <c r="H171" s="50" t="s">
        <v>25</v>
      </c>
    </row>
    <row r="172" spans="1:8">
      <c r="A172" s="43"/>
      <c r="B172" s="43"/>
      <c r="C172" s="43"/>
      <c r="D172" s="44"/>
      <c r="E172" s="44"/>
      <c r="F172" s="43"/>
      <c r="G172" s="52"/>
      <c r="H172" s="46"/>
    </row>
    <row r="173" spans="1:8">
      <c r="A173" s="43">
        <v>8</v>
      </c>
      <c r="B173" s="43" t="s">
        <v>163</v>
      </c>
      <c r="C173" s="43" t="s">
        <v>148</v>
      </c>
      <c r="D173" s="44">
        <v>1145</v>
      </c>
      <c r="E173" s="44">
        <v>296</v>
      </c>
      <c r="F173" s="44">
        <v>100</v>
      </c>
      <c r="G173" s="52"/>
      <c r="H173" s="46"/>
    </row>
    <row r="174" spans="1:8">
      <c r="A174" s="43"/>
      <c r="B174" s="43"/>
      <c r="C174" s="43" t="s">
        <v>43</v>
      </c>
      <c r="D174" s="44">
        <v>410</v>
      </c>
      <c r="E174" s="44">
        <v>103</v>
      </c>
      <c r="F174" s="44">
        <v>80</v>
      </c>
      <c r="G174" s="52"/>
      <c r="H174" s="46"/>
    </row>
    <row r="175" spans="1:8">
      <c r="A175" s="43"/>
      <c r="B175" s="43"/>
      <c r="C175" s="43" t="s">
        <v>164</v>
      </c>
      <c r="D175" s="44">
        <v>410</v>
      </c>
      <c r="E175" s="44">
        <v>112</v>
      </c>
      <c r="F175" s="44">
        <v>90</v>
      </c>
      <c r="G175" s="52"/>
      <c r="H175" s="46"/>
    </row>
    <row r="176" spans="1:8">
      <c r="A176" s="43"/>
      <c r="B176" s="43"/>
      <c r="C176" s="43" t="s">
        <v>165</v>
      </c>
      <c r="D176" s="44">
        <v>333</v>
      </c>
      <c r="E176" s="44">
        <v>95</v>
      </c>
      <c r="F176" s="109">
        <v>90</v>
      </c>
      <c r="G176" s="52"/>
      <c r="H176" s="46"/>
    </row>
    <row r="177" spans="1:8">
      <c r="A177" s="43"/>
      <c r="B177" s="43"/>
      <c r="C177" s="43" t="s">
        <v>166</v>
      </c>
      <c r="D177" s="44">
        <v>843</v>
      </c>
      <c r="E177" s="44">
        <v>226</v>
      </c>
      <c r="F177" s="44">
        <v>140</v>
      </c>
      <c r="G177" s="52"/>
      <c r="H177" s="46"/>
    </row>
    <row r="178" spans="1:8">
      <c r="A178" s="43"/>
      <c r="B178" s="43"/>
      <c r="C178" s="43" t="s">
        <v>167</v>
      </c>
      <c r="D178" s="44">
        <v>243</v>
      </c>
      <c r="E178" s="44">
        <v>71</v>
      </c>
      <c r="F178" s="109">
        <v>65</v>
      </c>
      <c r="G178" s="52"/>
      <c r="H178" s="46"/>
    </row>
    <row r="179" spans="1:8">
      <c r="A179" s="43"/>
      <c r="B179" s="43"/>
      <c r="C179" s="43" t="s">
        <v>168</v>
      </c>
      <c r="D179" s="44">
        <v>430</v>
      </c>
      <c r="E179" s="44">
        <v>122</v>
      </c>
      <c r="F179" s="44">
        <v>100</v>
      </c>
      <c r="G179" s="52"/>
      <c r="H179" s="46"/>
    </row>
    <row r="180" spans="1:8">
      <c r="A180" s="43"/>
      <c r="B180" s="43"/>
      <c r="C180" s="43" t="s">
        <v>169</v>
      </c>
      <c r="D180" s="44">
        <v>911</v>
      </c>
      <c r="E180" s="44">
        <v>239</v>
      </c>
      <c r="F180" s="44">
        <v>150</v>
      </c>
      <c r="G180" s="52"/>
      <c r="H180" s="46"/>
    </row>
    <row r="181" spans="1:8">
      <c r="A181" s="43"/>
      <c r="B181" s="43"/>
      <c r="C181" s="43" t="s">
        <v>170</v>
      </c>
      <c r="D181" s="44">
        <v>351</v>
      </c>
      <c r="E181" s="44">
        <v>93</v>
      </c>
      <c r="F181" s="44">
        <v>97</v>
      </c>
      <c r="G181" s="52"/>
      <c r="H181" s="46"/>
    </row>
    <row r="182" spans="1:8">
      <c r="A182" s="43"/>
      <c r="B182" s="43"/>
      <c r="C182" s="43" t="s">
        <v>171</v>
      </c>
      <c r="D182" s="44">
        <v>1278</v>
      </c>
      <c r="E182" s="44">
        <v>319</v>
      </c>
      <c r="F182" s="109">
        <v>300</v>
      </c>
      <c r="G182" s="52"/>
      <c r="H182" s="46"/>
    </row>
    <row r="183" spans="1:8">
      <c r="A183" s="43"/>
      <c r="B183" s="43"/>
      <c r="C183" s="43" t="s">
        <v>172</v>
      </c>
      <c r="D183" s="44">
        <v>583</v>
      </c>
      <c r="E183" s="44">
        <v>162</v>
      </c>
      <c r="F183" s="44">
        <v>160</v>
      </c>
      <c r="G183" s="52"/>
      <c r="H183" s="46"/>
    </row>
    <row r="184" spans="1:8">
      <c r="A184" s="43"/>
      <c r="B184" s="43"/>
      <c r="C184" s="43" t="s">
        <v>173</v>
      </c>
      <c r="D184" s="44">
        <v>807</v>
      </c>
      <c r="E184" s="44">
        <v>221</v>
      </c>
      <c r="F184" s="44">
        <v>110</v>
      </c>
      <c r="G184" s="52"/>
      <c r="H184" s="46"/>
    </row>
    <row r="185" spans="1:8">
      <c r="A185" s="43"/>
      <c r="B185" s="43"/>
      <c r="C185" s="43" t="s">
        <v>174</v>
      </c>
      <c r="D185" s="44">
        <v>1024</v>
      </c>
      <c r="E185" s="44">
        <v>293</v>
      </c>
      <c r="F185" s="44">
        <v>285</v>
      </c>
      <c r="G185" s="52"/>
      <c r="H185" s="46"/>
    </row>
    <row r="186" spans="1:8">
      <c r="A186" s="43"/>
      <c r="B186" s="43"/>
      <c r="C186" s="43" t="s">
        <v>175</v>
      </c>
      <c r="D186" s="44">
        <v>1539</v>
      </c>
      <c r="E186" s="44">
        <v>402</v>
      </c>
      <c r="F186" s="44">
        <v>300</v>
      </c>
      <c r="G186" s="52"/>
      <c r="H186" s="46"/>
    </row>
    <row r="187" spans="1:8">
      <c r="A187" s="43"/>
      <c r="B187" s="43"/>
      <c r="C187" s="43" t="s">
        <v>176</v>
      </c>
      <c r="D187" s="44">
        <v>2447</v>
      </c>
      <c r="E187" s="44">
        <v>639</v>
      </c>
      <c r="F187" s="44">
        <v>300</v>
      </c>
      <c r="G187" s="52"/>
      <c r="H187" s="46"/>
    </row>
    <row r="188" spans="1:8">
      <c r="A188" s="43"/>
      <c r="B188" s="43"/>
      <c r="C188" s="43" t="s">
        <v>177</v>
      </c>
      <c r="D188" s="44">
        <v>423</v>
      </c>
      <c r="E188" s="44">
        <v>105</v>
      </c>
      <c r="F188" s="44">
        <v>100</v>
      </c>
      <c r="G188" s="52"/>
      <c r="H188" s="46"/>
    </row>
    <row r="189" spans="1:8">
      <c r="A189" s="43"/>
      <c r="B189" s="43"/>
      <c r="C189" s="43" t="s">
        <v>178</v>
      </c>
      <c r="D189" s="44">
        <v>558</v>
      </c>
      <c r="E189" s="44">
        <v>156</v>
      </c>
      <c r="F189" s="44">
        <v>0</v>
      </c>
      <c r="G189" s="52"/>
      <c r="H189" s="46"/>
    </row>
    <row r="190" spans="1:8">
      <c r="A190" s="43"/>
      <c r="B190" s="43"/>
      <c r="C190" s="43" t="s">
        <v>179</v>
      </c>
      <c r="D190" s="44">
        <v>443</v>
      </c>
      <c r="E190" s="44">
        <v>118</v>
      </c>
      <c r="F190" s="44">
        <f>E190*90%</f>
        <v>106.2</v>
      </c>
      <c r="G190" s="52"/>
      <c r="H190" s="46"/>
    </row>
    <row r="191" spans="1:8">
      <c r="A191" s="43"/>
      <c r="B191" s="43"/>
      <c r="C191" s="43" t="s">
        <v>180</v>
      </c>
      <c r="D191" s="44">
        <v>355</v>
      </c>
      <c r="E191" s="44">
        <v>97</v>
      </c>
      <c r="F191" s="44">
        <v>80</v>
      </c>
      <c r="G191" s="52"/>
      <c r="H191" s="46"/>
    </row>
    <row r="192" spans="1:8">
      <c r="A192" s="43"/>
      <c r="B192" s="43"/>
      <c r="C192" s="43" t="s">
        <v>181</v>
      </c>
      <c r="D192" s="44">
        <v>533</v>
      </c>
      <c r="E192" s="44">
        <v>142</v>
      </c>
      <c r="F192" s="44">
        <v>130</v>
      </c>
      <c r="G192" s="52"/>
      <c r="H192" s="46"/>
    </row>
    <row r="193" spans="1:8">
      <c r="A193" s="43"/>
      <c r="B193" s="43"/>
      <c r="C193" s="43" t="s">
        <v>182</v>
      </c>
      <c r="D193" s="44">
        <v>1137</v>
      </c>
      <c r="E193" s="44">
        <v>307</v>
      </c>
      <c r="F193" s="44">
        <v>200</v>
      </c>
      <c r="G193" s="52"/>
      <c r="H193" s="46"/>
    </row>
    <row r="194" spans="1:8">
      <c r="A194" s="43"/>
      <c r="B194" s="43"/>
      <c r="C194" s="43" t="s">
        <v>183</v>
      </c>
      <c r="D194" s="44">
        <v>509</v>
      </c>
      <c r="E194" s="44">
        <v>134</v>
      </c>
      <c r="F194" s="44">
        <v>125</v>
      </c>
      <c r="G194" s="52"/>
      <c r="H194" s="46"/>
    </row>
    <row r="195" spans="1:8">
      <c r="A195" s="43"/>
      <c r="B195" s="43"/>
      <c r="C195" s="43" t="s">
        <v>184</v>
      </c>
      <c r="D195" s="44">
        <v>318</v>
      </c>
      <c r="E195" s="44">
        <v>78</v>
      </c>
      <c r="F195" s="44">
        <v>69</v>
      </c>
      <c r="G195" s="52"/>
      <c r="H195" s="46"/>
    </row>
    <row r="196" spans="1:8">
      <c r="A196" s="43"/>
      <c r="B196" s="43"/>
      <c r="C196" s="43" t="s">
        <v>185</v>
      </c>
      <c r="D196" s="44">
        <v>571</v>
      </c>
      <c r="E196" s="44">
        <v>152</v>
      </c>
      <c r="F196" s="109">
        <v>145</v>
      </c>
      <c r="G196" s="52"/>
      <c r="H196" s="46"/>
    </row>
    <row r="197" spans="1:8">
      <c r="A197" s="43"/>
      <c r="B197" s="43"/>
      <c r="C197" s="43" t="s">
        <v>186</v>
      </c>
      <c r="D197" s="44">
        <v>752</v>
      </c>
      <c r="E197" s="44">
        <v>201</v>
      </c>
      <c r="F197" s="44">
        <v>177</v>
      </c>
      <c r="G197" s="52"/>
      <c r="H197" s="46"/>
    </row>
    <row r="198" spans="1:8">
      <c r="A198" s="43"/>
      <c r="B198" s="43"/>
      <c r="C198" s="43" t="s">
        <v>187</v>
      </c>
      <c r="D198" s="44">
        <v>957</v>
      </c>
      <c r="E198" s="44">
        <v>247</v>
      </c>
      <c r="F198" s="44">
        <f>E198*50%</f>
        <v>123.5</v>
      </c>
      <c r="G198" s="52"/>
      <c r="H198" s="46"/>
    </row>
    <row r="199" spans="1:8">
      <c r="A199" s="43"/>
      <c r="B199" s="43"/>
      <c r="C199" s="43"/>
      <c r="D199" s="47" t="s">
        <v>5</v>
      </c>
      <c r="E199" s="48">
        <f>SUM(D173:D198)</f>
        <v>19310</v>
      </c>
      <c r="F199" s="48">
        <f>SUM(E173:E198)</f>
        <v>5130</v>
      </c>
      <c r="G199" s="41">
        <f>F199/E199*100</f>
        <v>26.5665458311756</v>
      </c>
      <c r="H199" s="50" t="s">
        <v>25</v>
      </c>
    </row>
    <row r="200" spans="1:10">
      <c r="A200" s="43"/>
      <c r="B200" s="43"/>
      <c r="C200" s="43"/>
      <c r="D200" s="43"/>
      <c r="E200" s="44"/>
      <c r="F200" s="44"/>
      <c r="G200" s="52"/>
      <c r="H200" s="46"/>
      <c r="I200" s="112"/>
      <c r="J200" s="112"/>
    </row>
    <row r="201" spans="1:10">
      <c r="A201" s="110"/>
      <c r="B201" s="110"/>
      <c r="C201" s="110"/>
      <c r="D201" s="110"/>
      <c r="E201" s="111"/>
      <c r="F201" s="111"/>
      <c r="G201" s="110"/>
      <c r="H201" s="110"/>
      <c r="I201" s="112"/>
      <c r="J201" s="112"/>
    </row>
    <row r="202" spans="1:10">
      <c r="A202" s="112"/>
      <c r="B202" s="112"/>
      <c r="C202" s="112"/>
      <c r="D202" s="112"/>
      <c r="E202" s="113"/>
      <c r="F202" s="113"/>
      <c r="G202" s="112"/>
      <c r="H202" s="112"/>
      <c r="I202" s="112"/>
      <c r="J202" s="112"/>
    </row>
    <row r="203" spans="1:10">
      <c r="A203" s="107" t="s">
        <v>369</v>
      </c>
      <c r="B203" s="107"/>
      <c r="C203" s="107"/>
      <c r="D203" s="107"/>
      <c r="E203" s="107"/>
      <c r="F203" s="107"/>
      <c r="G203" s="107"/>
      <c r="H203" s="107"/>
      <c r="I203" s="112"/>
      <c r="J203" s="112"/>
    </row>
    <row r="204" spans="1:10">
      <c r="A204" s="28" t="s">
        <v>1</v>
      </c>
      <c r="B204" s="29" t="s">
        <v>2</v>
      </c>
      <c r="C204" s="29" t="s">
        <v>3</v>
      </c>
      <c r="D204" s="30" t="s">
        <v>4</v>
      </c>
      <c r="E204" s="30" t="s">
        <v>5</v>
      </c>
      <c r="F204" s="30" t="s">
        <v>6</v>
      </c>
      <c r="G204" s="28" t="s">
        <v>7</v>
      </c>
      <c r="H204" s="32"/>
      <c r="I204" s="112"/>
      <c r="J204" s="112"/>
    </row>
    <row r="205" spans="1:10">
      <c r="A205" s="33"/>
      <c r="B205" s="34"/>
      <c r="C205" s="34"/>
      <c r="D205" s="35" t="s">
        <v>8</v>
      </c>
      <c r="E205" s="35" t="s">
        <v>9</v>
      </c>
      <c r="F205" s="35" t="s">
        <v>9</v>
      </c>
      <c r="G205" s="33"/>
      <c r="H205" s="37"/>
      <c r="I205" s="112"/>
      <c r="J205" s="112"/>
    </row>
    <row r="206" spans="1:8">
      <c r="A206" s="43">
        <v>9</v>
      </c>
      <c r="B206" s="43" t="s">
        <v>188</v>
      </c>
      <c r="C206" s="43" t="s">
        <v>189</v>
      </c>
      <c r="D206" s="44">
        <v>1315</v>
      </c>
      <c r="E206" s="44">
        <v>349</v>
      </c>
      <c r="F206" s="44">
        <v>0</v>
      </c>
      <c r="G206" s="52"/>
      <c r="H206" s="46"/>
    </row>
    <row r="207" spans="1:8">
      <c r="A207" s="43"/>
      <c r="B207" s="43"/>
      <c r="C207" s="43" t="s">
        <v>190</v>
      </c>
      <c r="D207" s="44">
        <v>707</v>
      </c>
      <c r="E207" s="44">
        <v>189</v>
      </c>
      <c r="F207" s="44">
        <v>125</v>
      </c>
      <c r="G207" s="52"/>
      <c r="H207" s="46"/>
    </row>
    <row r="208" spans="1:8">
      <c r="A208" s="43"/>
      <c r="B208" s="43"/>
      <c r="C208" s="43" t="s">
        <v>191</v>
      </c>
      <c r="D208" s="44">
        <v>1393</v>
      </c>
      <c r="E208" s="44">
        <v>357</v>
      </c>
      <c r="F208" s="44">
        <v>0</v>
      </c>
      <c r="G208" s="52"/>
      <c r="H208" s="46"/>
    </row>
    <row r="209" spans="1:8">
      <c r="A209" s="43"/>
      <c r="B209" s="43"/>
      <c r="C209" s="43" t="s">
        <v>192</v>
      </c>
      <c r="D209" s="44">
        <v>894</v>
      </c>
      <c r="E209" s="44">
        <v>238</v>
      </c>
      <c r="F209" s="44">
        <v>0</v>
      </c>
      <c r="G209" s="52"/>
      <c r="H209" s="46"/>
    </row>
    <row r="210" spans="1:8">
      <c r="A210" s="43"/>
      <c r="B210" s="43"/>
      <c r="C210" s="43" t="s">
        <v>193</v>
      </c>
      <c r="D210" s="44">
        <v>1436</v>
      </c>
      <c r="E210" s="44">
        <v>371</v>
      </c>
      <c r="F210" s="44">
        <v>0</v>
      </c>
      <c r="G210" s="52"/>
      <c r="H210" s="46"/>
    </row>
    <row r="211" spans="1:8">
      <c r="A211" s="43"/>
      <c r="B211" s="43"/>
      <c r="C211" s="43" t="s">
        <v>194</v>
      </c>
      <c r="D211" s="44">
        <v>1499</v>
      </c>
      <c r="E211" s="44">
        <v>387</v>
      </c>
      <c r="F211" s="44">
        <v>0</v>
      </c>
      <c r="G211" s="52"/>
      <c r="H211" s="46"/>
    </row>
    <row r="212" spans="1:8">
      <c r="A212" s="43"/>
      <c r="B212" s="43"/>
      <c r="C212" s="43" t="s">
        <v>195</v>
      </c>
      <c r="D212" s="44">
        <v>1573</v>
      </c>
      <c r="E212" s="44">
        <v>431</v>
      </c>
      <c r="F212" s="44">
        <v>0</v>
      </c>
      <c r="G212" s="52"/>
      <c r="H212" s="46"/>
    </row>
    <row r="213" spans="1:8">
      <c r="A213" s="43"/>
      <c r="B213" s="43"/>
      <c r="C213" s="43" t="s">
        <v>13</v>
      </c>
      <c r="D213" s="44">
        <v>1060</v>
      </c>
      <c r="E213" s="44">
        <v>285</v>
      </c>
      <c r="F213" s="44">
        <v>0</v>
      </c>
      <c r="G213" s="52"/>
      <c r="H213" s="46"/>
    </row>
    <row r="214" spans="1:8">
      <c r="A214" s="43"/>
      <c r="B214" s="43"/>
      <c r="C214" s="43" t="s">
        <v>196</v>
      </c>
      <c r="D214" s="44">
        <v>403</v>
      </c>
      <c r="E214" s="44">
        <v>113</v>
      </c>
      <c r="F214" s="44">
        <v>0</v>
      </c>
      <c r="G214" s="52"/>
      <c r="H214" s="46"/>
    </row>
    <row r="215" spans="1:8">
      <c r="A215" s="43"/>
      <c r="B215" s="43"/>
      <c r="C215" s="43" t="s">
        <v>67</v>
      </c>
      <c r="D215" s="44">
        <v>1504</v>
      </c>
      <c r="E215" s="44">
        <v>395</v>
      </c>
      <c r="F215" s="44">
        <v>0</v>
      </c>
      <c r="G215" s="52"/>
      <c r="H215" s="46"/>
    </row>
    <row r="216" spans="1:8">
      <c r="A216" s="43"/>
      <c r="B216" s="43"/>
      <c r="C216" s="43" t="s">
        <v>197</v>
      </c>
      <c r="D216" s="44">
        <v>2700</v>
      </c>
      <c r="E216" s="44">
        <v>712</v>
      </c>
      <c r="F216" s="44">
        <v>0</v>
      </c>
      <c r="G216" s="52"/>
      <c r="H216" s="46"/>
    </row>
    <row r="217" spans="1:8">
      <c r="A217" s="43"/>
      <c r="B217" s="43"/>
      <c r="C217" s="43" t="s">
        <v>198</v>
      </c>
      <c r="D217" s="44">
        <v>966</v>
      </c>
      <c r="E217" s="44">
        <v>255</v>
      </c>
      <c r="F217" s="44">
        <v>0</v>
      </c>
      <c r="G217" s="52"/>
      <c r="H217" s="46"/>
    </row>
    <row r="218" spans="1:8">
      <c r="A218" s="43"/>
      <c r="B218" s="43"/>
      <c r="C218" s="43" t="s">
        <v>199</v>
      </c>
      <c r="D218" s="44">
        <v>632</v>
      </c>
      <c r="E218" s="44">
        <v>167</v>
      </c>
      <c r="F218" s="44">
        <v>50</v>
      </c>
      <c r="G218" s="52"/>
      <c r="H218" s="46"/>
    </row>
    <row r="219" spans="1:8">
      <c r="A219" s="43"/>
      <c r="B219" s="43"/>
      <c r="C219" s="43" t="s">
        <v>182</v>
      </c>
      <c r="D219" s="44">
        <v>1112</v>
      </c>
      <c r="E219" s="44">
        <v>293</v>
      </c>
      <c r="F219" s="44">
        <v>0</v>
      </c>
      <c r="G219" s="52"/>
      <c r="H219" s="46"/>
    </row>
    <row r="220" spans="1:8">
      <c r="A220" s="43"/>
      <c r="B220" s="43"/>
      <c r="C220" s="43" t="s">
        <v>181</v>
      </c>
      <c r="D220" s="44">
        <v>535</v>
      </c>
      <c r="E220" s="44">
        <v>134</v>
      </c>
      <c r="F220" s="44">
        <v>52</v>
      </c>
      <c r="G220" s="52"/>
      <c r="H220" s="46"/>
    </row>
    <row r="221" spans="1:8">
      <c r="A221" s="43"/>
      <c r="B221" s="43"/>
      <c r="C221" s="43" t="s">
        <v>200</v>
      </c>
      <c r="D221" s="44">
        <v>1012</v>
      </c>
      <c r="E221" s="44">
        <v>250</v>
      </c>
      <c r="F221" s="44">
        <v>0</v>
      </c>
      <c r="G221" s="52"/>
      <c r="H221" s="46"/>
    </row>
    <row r="222" spans="1:8">
      <c r="A222" s="43"/>
      <c r="B222" s="43"/>
      <c r="C222" s="43" t="s">
        <v>201</v>
      </c>
      <c r="D222" s="44">
        <v>447</v>
      </c>
      <c r="E222" s="44">
        <v>123</v>
      </c>
      <c r="F222" s="44">
        <v>0</v>
      </c>
      <c r="G222" s="52"/>
      <c r="H222" s="46"/>
    </row>
    <row r="223" spans="1:8">
      <c r="A223" s="43"/>
      <c r="B223" s="43"/>
      <c r="C223" s="43" t="s">
        <v>202</v>
      </c>
      <c r="D223" s="44">
        <v>609</v>
      </c>
      <c r="E223" s="44">
        <v>167</v>
      </c>
      <c r="F223" s="44">
        <v>0</v>
      </c>
      <c r="G223" s="52"/>
      <c r="H223" s="46"/>
    </row>
    <row r="224" spans="1:8">
      <c r="A224" s="43"/>
      <c r="B224" s="43"/>
      <c r="C224" s="47" t="s">
        <v>5</v>
      </c>
      <c r="D224" s="48">
        <f>SUM(D206:D223)</f>
        <v>19797</v>
      </c>
      <c r="E224" s="48">
        <f>SUM(E206:E223)</f>
        <v>5216</v>
      </c>
      <c r="F224" s="48">
        <f>SUM(F206:F223)</f>
        <v>227</v>
      </c>
      <c r="G224" s="41">
        <f>F224/E224*100</f>
        <v>4.35199386503067</v>
      </c>
      <c r="H224" s="50" t="s">
        <v>25</v>
      </c>
    </row>
    <row r="225" spans="1:8">
      <c r="A225" s="43"/>
      <c r="B225" s="43"/>
      <c r="C225" s="43"/>
      <c r="D225" s="44"/>
      <c r="E225" s="44"/>
      <c r="F225" s="43"/>
      <c r="G225" s="52"/>
      <c r="H225" s="46"/>
    </row>
    <row r="226" ht="14.45" customHeight="1" spans="1:11">
      <c r="A226" s="114">
        <v>10</v>
      </c>
      <c r="B226" s="114" t="s">
        <v>203</v>
      </c>
      <c r="C226" s="114" t="s">
        <v>204</v>
      </c>
      <c r="D226" s="115">
        <v>3558</v>
      </c>
      <c r="E226" s="115">
        <v>934</v>
      </c>
      <c r="F226" s="116">
        <v>0</v>
      </c>
      <c r="G226" s="117"/>
      <c r="H226" s="118"/>
      <c r="I226" s="119"/>
      <c r="J226" s="119"/>
      <c r="K226" s="119"/>
    </row>
    <row r="227" ht="14.45" customHeight="1" spans="1:8">
      <c r="A227" s="85"/>
      <c r="B227" s="85"/>
      <c r="C227" s="85" t="s">
        <v>205</v>
      </c>
      <c r="D227" s="86">
        <v>1142</v>
      </c>
      <c r="E227" s="86">
        <v>295</v>
      </c>
      <c r="F227" s="44">
        <v>0</v>
      </c>
      <c r="G227" s="88"/>
      <c r="H227" s="89"/>
    </row>
    <row r="228" ht="14.45" customHeight="1" spans="1:8">
      <c r="A228" s="85"/>
      <c r="B228" s="85"/>
      <c r="C228" s="85" t="s">
        <v>206</v>
      </c>
      <c r="D228" s="86">
        <v>481</v>
      </c>
      <c r="E228" s="86">
        <v>127</v>
      </c>
      <c r="F228" s="44">
        <v>0</v>
      </c>
      <c r="G228" s="88"/>
      <c r="H228" s="89"/>
    </row>
    <row r="229" ht="14.45" customHeight="1" spans="1:8">
      <c r="A229" s="85"/>
      <c r="B229" s="85"/>
      <c r="C229" s="85" t="s">
        <v>207</v>
      </c>
      <c r="D229" s="86">
        <v>778</v>
      </c>
      <c r="E229" s="86">
        <v>202</v>
      </c>
      <c r="F229" s="44">
        <v>0</v>
      </c>
      <c r="G229" s="88"/>
      <c r="H229" s="89"/>
    </row>
    <row r="230" ht="14.45" customHeight="1" spans="1:8">
      <c r="A230" s="85"/>
      <c r="B230" s="85"/>
      <c r="C230" s="85" t="s">
        <v>208</v>
      </c>
      <c r="D230" s="86">
        <v>1319</v>
      </c>
      <c r="E230" s="86">
        <v>368</v>
      </c>
      <c r="F230" s="44">
        <v>0</v>
      </c>
      <c r="G230" s="88"/>
      <c r="H230" s="89"/>
    </row>
    <row r="231" ht="14.45" customHeight="1" spans="1:8">
      <c r="A231" s="85"/>
      <c r="B231" s="85"/>
      <c r="C231" s="85" t="s">
        <v>209</v>
      </c>
      <c r="D231" s="86">
        <v>618</v>
      </c>
      <c r="E231" s="86">
        <v>166</v>
      </c>
      <c r="F231" s="44">
        <v>0</v>
      </c>
      <c r="G231" s="88"/>
      <c r="H231" s="89"/>
    </row>
    <row r="232" ht="14.45" customHeight="1" spans="1:8">
      <c r="A232" s="85"/>
      <c r="B232" s="85"/>
      <c r="C232" s="85" t="s">
        <v>210</v>
      </c>
      <c r="D232" s="86">
        <v>975</v>
      </c>
      <c r="E232" s="86">
        <v>280</v>
      </c>
      <c r="F232" s="44">
        <v>0</v>
      </c>
      <c r="G232" s="88"/>
      <c r="H232" s="89"/>
    </row>
    <row r="233" ht="14.45" customHeight="1" spans="1:8">
      <c r="A233" s="85"/>
      <c r="B233" s="85"/>
      <c r="C233" s="85" t="s">
        <v>211</v>
      </c>
      <c r="D233" s="86">
        <v>1200</v>
      </c>
      <c r="E233" s="86">
        <v>342</v>
      </c>
      <c r="F233" s="44">
        <v>0</v>
      </c>
      <c r="G233" s="88"/>
      <c r="H233" s="89"/>
    </row>
    <row r="234" ht="14.45" customHeight="1" spans="1:8">
      <c r="A234" s="85"/>
      <c r="B234" s="85"/>
      <c r="C234" s="85" t="s">
        <v>61</v>
      </c>
      <c r="D234" s="86">
        <v>565</v>
      </c>
      <c r="E234" s="86">
        <v>150</v>
      </c>
      <c r="F234" s="44">
        <v>0</v>
      </c>
      <c r="G234" s="88"/>
      <c r="H234" s="89"/>
    </row>
    <row r="235" ht="14.45" customHeight="1" spans="1:8">
      <c r="A235" s="85"/>
      <c r="B235" s="85"/>
      <c r="C235" s="85" t="s">
        <v>212</v>
      </c>
      <c r="D235" s="86">
        <v>1089</v>
      </c>
      <c r="E235" s="86">
        <v>302</v>
      </c>
      <c r="F235" s="44">
        <v>0</v>
      </c>
      <c r="G235" s="88"/>
      <c r="H235" s="89"/>
    </row>
    <row r="236" ht="14.45" customHeight="1" spans="1:8">
      <c r="A236" s="85"/>
      <c r="B236" s="85"/>
      <c r="C236" s="85" t="s">
        <v>213</v>
      </c>
      <c r="D236" s="86">
        <v>925</v>
      </c>
      <c r="E236" s="86">
        <v>244</v>
      </c>
      <c r="F236" s="44">
        <v>90</v>
      </c>
      <c r="G236" s="88"/>
      <c r="H236" s="89"/>
    </row>
    <row r="237" ht="14.45" customHeight="1" spans="1:8">
      <c r="A237" s="85"/>
      <c r="B237" s="85"/>
      <c r="C237" s="85" t="s">
        <v>214</v>
      </c>
      <c r="D237" s="86">
        <v>504</v>
      </c>
      <c r="E237" s="86">
        <v>136</v>
      </c>
      <c r="F237" s="44">
        <v>65</v>
      </c>
      <c r="G237" s="88"/>
      <c r="H237" s="89"/>
    </row>
    <row r="238" ht="14.45" customHeight="1" spans="1:8">
      <c r="A238" s="85"/>
      <c r="B238" s="85"/>
      <c r="C238" s="85" t="s">
        <v>215</v>
      </c>
      <c r="D238" s="86">
        <v>816</v>
      </c>
      <c r="E238" s="86">
        <v>229</v>
      </c>
      <c r="F238" s="44">
        <v>0</v>
      </c>
      <c r="G238" s="88"/>
      <c r="H238" s="89"/>
    </row>
    <row r="239" ht="14.45" customHeight="1" spans="1:8">
      <c r="A239" s="85"/>
      <c r="B239" s="85"/>
      <c r="C239" s="85" t="s">
        <v>216</v>
      </c>
      <c r="D239" s="86">
        <v>2098</v>
      </c>
      <c r="E239" s="86">
        <v>572</v>
      </c>
      <c r="F239" s="44">
        <v>250</v>
      </c>
      <c r="G239" s="88"/>
      <c r="H239" s="89"/>
    </row>
    <row r="240" ht="14.45" customHeight="1" spans="1:8">
      <c r="A240" s="85"/>
      <c r="B240" s="85"/>
      <c r="C240" s="85" t="s">
        <v>217</v>
      </c>
      <c r="D240" s="86">
        <v>1066</v>
      </c>
      <c r="E240" s="86">
        <v>273</v>
      </c>
      <c r="F240" s="44">
        <v>0</v>
      </c>
      <c r="G240" s="88"/>
      <c r="H240" s="89"/>
    </row>
    <row r="241" ht="14.45" customHeight="1" spans="1:8">
      <c r="A241" s="85"/>
      <c r="B241" s="85"/>
      <c r="C241" s="85" t="s">
        <v>218</v>
      </c>
      <c r="D241" s="86">
        <v>400</v>
      </c>
      <c r="E241" s="86">
        <v>107</v>
      </c>
      <c r="F241" s="44">
        <v>0</v>
      </c>
      <c r="G241" s="88"/>
      <c r="H241" s="89"/>
    </row>
    <row r="242" ht="14.45" customHeight="1" spans="1:8">
      <c r="A242" s="85"/>
      <c r="B242" s="85"/>
      <c r="C242" s="85" t="s">
        <v>219</v>
      </c>
      <c r="D242" s="86">
        <v>508</v>
      </c>
      <c r="E242" s="86">
        <v>150</v>
      </c>
      <c r="F242" s="44">
        <v>0</v>
      </c>
      <c r="G242" s="88"/>
      <c r="H242" s="89"/>
    </row>
    <row r="243" ht="14.45" customHeight="1" spans="1:8">
      <c r="A243" s="85"/>
      <c r="B243" s="85"/>
      <c r="C243" s="85" t="s">
        <v>220</v>
      </c>
      <c r="D243" s="86">
        <v>527</v>
      </c>
      <c r="E243" s="86">
        <v>142</v>
      </c>
      <c r="F243" s="44">
        <v>0</v>
      </c>
      <c r="G243" s="88"/>
      <c r="H243" s="89"/>
    </row>
    <row r="244" ht="14.45" customHeight="1" spans="1:8">
      <c r="A244" s="85"/>
      <c r="B244" s="85"/>
      <c r="C244" s="85" t="s">
        <v>63</v>
      </c>
      <c r="D244" s="86">
        <v>400</v>
      </c>
      <c r="E244" s="86">
        <v>119</v>
      </c>
      <c r="F244" s="44">
        <v>0</v>
      </c>
      <c r="G244" s="88"/>
      <c r="H244" s="89"/>
    </row>
    <row r="245" ht="14.45" customHeight="1" spans="1:8">
      <c r="A245" s="85"/>
      <c r="B245" s="85"/>
      <c r="C245" s="85" t="s">
        <v>221</v>
      </c>
      <c r="D245" s="86">
        <v>328</v>
      </c>
      <c r="E245" s="86">
        <v>86</v>
      </c>
      <c r="F245" s="44">
        <v>0</v>
      </c>
      <c r="G245" s="88"/>
      <c r="H245" s="89"/>
    </row>
    <row r="246" ht="14.45" customHeight="1" spans="1:8">
      <c r="A246" s="85"/>
      <c r="B246" s="85"/>
      <c r="C246" s="85" t="s">
        <v>222</v>
      </c>
      <c r="D246" s="86">
        <v>1034</v>
      </c>
      <c r="E246" s="86">
        <v>303</v>
      </c>
      <c r="F246" s="44">
        <v>0</v>
      </c>
      <c r="G246" s="88"/>
      <c r="H246" s="89"/>
    </row>
    <row r="247" ht="14.45" customHeight="1" spans="1:8">
      <c r="A247" s="85"/>
      <c r="B247" s="85"/>
      <c r="C247" s="85" t="s">
        <v>223</v>
      </c>
      <c r="D247" s="86">
        <v>611</v>
      </c>
      <c r="E247" s="86">
        <v>173</v>
      </c>
      <c r="F247" s="44">
        <v>0</v>
      </c>
      <c r="G247" s="88"/>
      <c r="H247" s="89"/>
    </row>
    <row r="248" ht="14.45" customHeight="1" spans="1:8">
      <c r="A248" s="85"/>
      <c r="B248" s="85"/>
      <c r="C248" s="85" t="s">
        <v>224</v>
      </c>
      <c r="D248" s="86">
        <v>391</v>
      </c>
      <c r="E248" s="86">
        <v>107</v>
      </c>
      <c r="F248" s="44">
        <v>0</v>
      </c>
      <c r="G248" s="88"/>
      <c r="H248" s="89"/>
    </row>
    <row r="249" ht="14.45" customHeight="1" spans="1:8">
      <c r="A249" s="85"/>
      <c r="B249" s="85"/>
      <c r="C249" s="85" t="s">
        <v>225</v>
      </c>
      <c r="D249" s="86">
        <v>613</v>
      </c>
      <c r="E249" s="86">
        <v>171</v>
      </c>
      <c r="F249" s="44">
        <v>0</v>
      </c>
      <c r="G249" s="88"/>
      <c r="H249" s="89"/>
    </row>
    <row r="250" ht="14.45" customHeight="1" spans="1:8">
      <c r="A250" s="85"/>
      <c r="B250" s="85"/>
      <c r="C250" s="85" t="s">
        <v>226</v>
      </c>
      <c r="D250" s="86">
        <v>485</v>
      </c>
      <c r="E250" s="86">
        <v>128</v>
      </c>
      <c r="F250" s="44">
        <v>79</v>
      </c>
      <c r="G250" s="88"/>
      <c r="H250" s="89"/>
    </row>
    <row r="251" ht="14.45" customHeight="1" spans="1:8">
      <c r="A251" s="85"/>
      <c r="B251" s="85"/>
      <c r="C251" s="85" t="s">
        <v>227</v>
      </c>
      <c r="D251" s="86">
        <v>646</v>
      </c>
      <c r="E251" s="86">
        <v>179</v>
      </c>
      <c r="F251" s="44">
        <v>0</v>
      </c>
      <c r="G251" s="88"/>
      <c r="H251" s="89"/>
    </row>
    <row r="252" ht="14.45" customHeight="1" spans="1:8">
      <c r="A252" s="85"/>
      <c r="B252" s="85"/>
      <c r="C252" s="85" t="s">
        <v>228</v>
      </c>
      <c r="D252" s="86">
        <v>1818</v>
      </c>
      <c r="E252" s="86">
        <v>510</v>
      </c>
      <c r="F252" s="44">
        <v>262</v>
      </c>
      <c r="G252" s="88"/>
      <c r="H252" s="89"/>
    </row>
    <row r="253" ht="14.45" customHeight="1" spans="1:8">
      <c r="A253" s="85"/>
      <c r="B253" s="85"/>
      <c r="C253" s="85" t="s">
        <v>229</v>
      </c>
      <c r="D253" s="86">
        <v>1846</v>
      </c>
      <c r="E253" s="86">
        <v>531</v>
      </c>
      <c r="F253" s="44">
        <v>267</v>
      </c>
      <c r="G253" s="88"/>
      <c r="H253" s="89"/>
    </row>
    <row r="254" ht="14.45" customHeight="1" spans="1:8">
      <c r="A254" s="85"/>
      <c r="B254" s="85"/>
      <c r="C254" s="85" t="s">
        <v>230</v>
      </c>
      <c r="D254" s="86">
        <v>3303</v>
      </c>
      <c r="E254" s="86">
        <v>891</v>
      </c>
      <c r="F254" s="44">
        <v>350</v>
      </c>
      <c r="G254" s="88"/>
      <c r="H254" s="89"/>
    </row>
    <row r="255" ht="14.45" customHeight="1" spans="1:8">
      <c r="A255" s="85"/>
      <c r="B255" s="85"/>
      <c r="C255" s="85" t="s">
        <v>231</v>
      </c>
      <c r="D255" s="86">
        <v>1493</v>
      </c>
      <c r="E255" s="86">
        <v>413</v>
      </c>
      <c r="F255" s="44">
        <v>235</v>
      </c>
      <c r="G255" s="88"/>
      <c r="H255" s="89"/>
    </row>
    <row r="256" ht="14.45" customHeight="1" spans="1:8">
      <c r="A256" s="85"/>
      <c r="B256" s="85"/>
      <c r="C256" s="85" t="s">
        <v>232</v>
      </c>
      <c r="D256" s="86">
        <v>1654</v>
      </c>
      <c r="E256" s="86">
        <v>428</v>
      </c>
      <c r="F256" s="44">
        <f>E256*40%</f>
        <v>171.2</v>
      </c>
      <c r="G256" s="88"/>
      <c r="H256" s="89"/>
    </row>
    <row r="257" ht="14.45" customHeight="1" spans="1:8">
      <c r="A257" s="85"/>
      <c r="B257" s="85"/>
      <c r="C257" s="85" t="s">
        <v>233</v>
      </c>
      <c r="D257" s="86">
        <v>2120</v>
      </c>
      <c r="E257" s="86">
        <v>627</v>
      </c>
      <c r="F257" s="44">
        <f>E257*32%</f>
        <v>200.64</v>
      </c>
      <c r="G257" s="88"/>
      <c r="H257" s="89"/>
    </row>
    <row r="258" ht="14.45" customHeight="1" spans="1:8">
      <c r="A258" s="85"/>
      <c r="B258" s="85"/>
      <c r="C258" s="91" t="s">
        <v>5</v>
      </c>
      <c r="D258" s="92">
        <f>SUM(D226:D257)</f>
        <v>35311</v>
      </c>
      <c r="E258" s="92">
        <f>SUM(E226:E257)</f>
        <v>9685</v>
      </c>
      <c r="F258" s="92">
        <f>SUM(F226:F257)</f>
        <v>1969.84</v>
      </c>
      <c r="G258" s="41">
        <f>F258/E258*100</f>
        <v>20.339081053175</v>
      </c>
      <c r="H258" s="50" t="s">
        <v>25</v>
      </c>
    </row>
    <row r="259" ht="14.45" customHeight="1" spans="1:8">
      <c r="A259" s="85"/>
      <c r="B259" s="85"/>
      <c r="C259" s="85"/>
      <c r="D259" s="86"/>
      <c r="E259" s="86"/>
      <c r="F259" s="85"/>
      <c r="G259" s="88"/>
      <c r="H259" s="89"/>
    </row>
    <row r="260" ht="14.45" customHeight="1" spans="1:8">
      <c r="A260" s="85">
        <v>11</v>
      </c>
      <c r="B260" s="85" t="s">
        <v>234</v>
      </c>
      <c r="C260" s="85" t="s">
        <v>235</v>
      </c>
      <c r="D260" s="86">
        <v>2910</v>
      </c>
      <c r="E260" s="86">
        <v>806</v>
      </c>
      <c r="F260" s="44">
        <v>0</v>
      </c>
      <c r="G260" s="88"/>
      <c r="H260" s="89"/>
    </row>
    <row r="261" ht="14.45" customHeight="1" spans="1:8">
      <c r="A261" s="85"/>
      <c r="B261" s="85"/>
      <c r="C261" s="85" t="s">
        <v>236</v>
      </c>
      <c r="D261" s="86">
        <v>322</v>
      </c>
      <c r="E261" s="86">
        <v>98</v>
      </c>
      <c r="F261" s="44">
        <v>0</v>
      </c>
      <c r="G261" s="88"/>
      <c r="H261" s="89"/>
    </row>
    <row r="262" ht="14.45" customHeight="1" spans="1:8">
      <c r="A262" s="85"/>
      <c r="B262" s="85"/>
      <c r="C262" s="85" t="s">
        <v>99</v>
      </c>
      <c r="D262" s="86">
        <v>434</v>
      </c>
      <c r="E262" s="86">
        <v>117</v>
      </c>
      <c r="F262" s="44">
        <v>0</v>
      </c>
      <c r="G262" s="88"/>
      <c r="H262" s="89"/>
    </row>
    <row r="263" ht="14.45" customHeight="1" spans="1:8">
      <c r="A263" s="85"/>
      <c r="B263" s="85"/>
      <c r="C263" s="85" t="s">
        <v>20</v>
      </c>
      <c r="D263" s="86">
        <v>364</v>
      </c>
      <c r="E263" s="86">
        <v>104</v>
      </c>
      <c r="F263" s="44">
        <v>0</v>
      </c>
      <c r="G263" s="88"/>
      <c r="H263" s="89"/>
    </row>
    <row r="264" ht="14.45" customHeight="1" spans="1:8">
      <c r="A264" s="85"/>
      <c r="B264" s="85"/>
      <c r="C264" s="85" t="s">
        <v>237</v>
      </c>
      <c r="D264" s="86">
        <v>440</v>
      </c>
      <c r="E264" s="86">
        <v>130</v>
      </c>
      <c r="F264" s="44">
        <v>0</v>
      </c>
      <c r="G264" s="88"/>
      <c r="H264" s="89"/>
    </row>
    <row r="265" ht="14.45" customHeight="1" spans="1:8">
      <c r="A265" s="85"/>
      <c r="B265" s="85"/>
      <c r="C265" s="85" t="s">
        <v>238</v>
      </c>
      <c r="D265" s="86">
        <v>252</v>
      </c>
      <c r="E265" s="86">
        <v>76</v>
      </c>
      <c r="F265" s="44">
        <v>0</v>
      </c>
      <c r="G265" s="88"/>
      <c r="H265" s="89"/>
    </row>
    <row r="266" ht="14.45" customHeight="1" spans="1:8">
      <c r="A266" s="85"/>
      <c r="B266" s="85"/>
      <c r="C266" s="85" t="s">
        <v>239</v>
      </c>
      <c r="D266" s="86">
        <v>3995</v>
      </c>
      <c r="E266" s="86">
        <v>1090</v>
      </c>
      <c r="F266" s="44">
        <v>0</v>
      </c>
      <c r="G266" s="88"/>
      <c r="H266" s="89"/>
    </row>
    <row r="267" ht="14.45" customHeight="1" spans="1:8">
      <c r="A267" s="85"/>
      <c r="B267" s="85"/>
      <c r="C267" s="85" t="s">
        <v>240</v>
      </c>
      <c r="D267" s="86">
        <v>1074</v>
      </c>
      <c r="E267" s="86">
        <v>320</v>
      </c>
      <c r="F267" s="44">
        <f>E267*40%</f>
        <v>128</v>
      </c>
      <c r="G267" s="88"/>
      <c r="H267" s="89"/>
    </row>
    <row r="268" ht="14.45" customHeight="1" spans="1:8">
      <c r="A268" s="85"/>
      <c r="B268" s="85"/>
      <c r="C268" s="85" t="s">
        <v>241</v>
      </c>
      <c r="D268" s="86">
        <v>947</v>
      </c>
      <c r="E268" s="86">
        <v>267</v>
      </c>
      <c r="F268" s="44">
        <f>E268*50%</f>
        <v>133.5</v>
      </c>
      <c r="G268" s="88"/>
      <c r="H268" s="89"/>
    </row>
    <row r="269" ht="14.45" customHeight="1" spans="1:8">
      <c r="A269" s="85"/>
      <c r="B269" s="85"/>
      <c r="C269" s="91" t="s">
        <v>5</v>
      </c>
      <c r="D269" s="92">
        <f>SUM(D260:D268)</f>
        <v>10738</v>
      </c>
      <c r="E269" s="92">
        <f>SUM(E260:E268)</f>
        <v>3008</v>
      </c>
      <c r="F269" s="92">
        <f>SUM(F260:F268)</f>
        <v>261.5</v>
      </c>
      <c r="G269" s="41">
        <f>F269/E269*100</f>
        <v>8.69348404255319</v>
      </c>
      <c r="H269" s="50" t="s">
        <v>25</v>
      </c>
    </row>
    <row r="270" ht="14.45" customHeight="1" spans="1:8">
      <c r="A270" s="85"/>
      <c r="B270" s="85"/>
      <c r="C270" s="85"/>
      <c r="D270" s="86"/>
      <c r="E270" s="86"/>
      <c r="F270" s="85"/>
      <c r="G270" s="88"/>
      <c r="H270" s="89"/>
    </row>
    <row r="271" ht="14.45" customHeight="1" spans="1:8">
      <c r="A271" s="120"/>
      <c r="B271" s="120"/>
      <c r="C271" s="120"/>
      <c r="D271" s="121"/>
      <c r="E271" s="121"/>
      <c r="F271" s="120"/>
      <c r="G271" s="120"/>
      <c r="H271" s="120"/>
    </row>
    <row r="272" ht="14.45" customHeight="1" spans="1:8">
      <c r="A272" s="107" t="s">
        <v>369</v>
      </c>
      <c r="B272" s="107"/>
      <c r="C272" s="107"/>
      <c r="D272" s="107"/>
      <c r="E272" s="107"/>
      <c r="F272" s="107"/>
      <c r="G272" s="107"/>
      <c r="H272" s="107"/>
    </row>
    <row r="273" ht="14.45" customHeight="1" spans="1:8">
      <c r="A273" s="28" t="s">
        <v>1</v>
      </c>
      <c r="B273" s="29" t="s">
        <v>2</v>
      </c>
      <c r="C273" s="29" t="s">
        <v>3</v>
      </c>
      <c r="D273" s="30" t="s">
        <v>4</v>
      </c>
      <c r="E273" s="30" t="s">
        <v>5</v>
      </c>
      <c r="F273" s="30" t="s">
        <v>6</v>
      </c>
      <c r="G273" s="28" t="s">
        <v>7</v>
      </c>
      <c r="H273" s="32"/>
    </row>
    <row r="274" ht="14.45" customHeight="1" spans="1:8">
      <c r="A274" s="33"/>
      <c r="B274" s="34"/>
      <c r="C274" s="34"/>
      <c r="D274" s="35" t="s">
        <v>8</v>
      </c>
      <c r="E274" s="35" t="s">
        <v>9</v>
      </c>
      <c r="F274" s="35" t="s">
        <v>9</v>
      </c>
      <c r="G274" s="33"/>
      <c r="H274" s="37"/>
    </row>
    <row r="275" ht="14.45" customHeight="1" spans="1:8">
      <c r="A275" s="85">
        <v>12</v>
      </c>
      <c r="B275" s="85" t="s">
        <v>242</v>
      </c>
      <c r="C275" s="85" t="s">
        <v>243</v>
      </c>
      <c r="D275" s="115">
        <v>987</v>
      </c>
      <c r="E275" s="115">
        <v>273</v>
      </c>
      <c r="F275" s="116">
        <v>0</v>
      </c>
      <c r="G275" s="117"/>
      <c r="H275" s="118"/>
    </row>
    <row r="276" ht="14.45" customHeight="1" spans="1:8">
      <c r="A276" s="85"/>
      <c r="B276" s="85"/>
      <c r="C276" s="85" t="s">
        <v>28</v>
      </c>
      <c r="D276" s="115">
        <v>637</v>
      </c>
      <c r="E276" s="115">
        <v>171</v>
      </c>
      <c r="F276" s="116">
        <v>0</v>
      </c>
      <c r="G276" s="117"/>
      <c r="H276" s="118"/>
    </row>
    <row r="277" ht="14.45" customHeight="1" spans="1:8">
      <c r="A277" s="85"/>
      <c r="B277" s="85"/>
      <c r="C277" s="85" t="s">
        <v>244</v>
      </c>
      <c r="D277" s="115">
        <v>1281</v>
      </c>
      <c r="E277" s="115">
        <v>362</v>
      </c>
      <c r="F277" s="116">
        <v>0</v>
      </c>
      <c r="G277" s="117"/>
      <c r="H277" s="118"/>
    </row>
    <row r="278" ht="14.45" customHeight="1" spans="1:8">
      <c r="A278" s="85"/>
      <c r="B278" s="85"/>
      <c r="C278" s="85" t="s">
        <v>245</v>
      </c>
      <c r="D278" s="115">
        <v>734</v>
      </c>
      <c r="E278" s="115">
        <v>205</v>
      </c>
      <c r="F278" s="116">
        <v>0</v>
      </c>
      <c r="G278" s="117"/>
      <c r="H278" s="118"/>
    </row>
    <row r="279" ht="14.45" customHeight="1" spans="1:8">
      <c r="A279" s="85"/>
      <c r="B279" s="85"/>
      <c r="C279" s="85" t="s">
        <v>246</v>
      </c>
      <c r="D279" s="115">
        <v>1591</v>
      </c>
      <c r="E279" s="115">
        <v>427</v>
      </c>
      <c r="F279" s="116">
        <v>0</v>
      </c>
      <c r="G279" s="117"/>
      <c r="H279" s="118"/>
    </row>
    <row r="280" ht="14.45" customHeight="1" spans="1:8">
      <c r="A280" s="85"/>
      <c r="B280" s="85"/>
      <c r="C280" s="85" t="s">
        <v>247</v>
      </c>
      <c r="D280" s="115">
        <v>773</v>
      </c>
      <c r="E280" s="115">
        <v>213</v>
      </c>
      <c r="F280" s="116">
        <v>0</v>
      </c>
      <c r="G280" s="117"/>
      <c r="H280" s="118"/>
    </row>
    <row r="281" ht="14.45" customHeight="1" spans="1:8">
      <c r="A281" s="85"/>
      <c r="B281" s="85"/>
      <c r="C281" s="85" t="s">
        <v>248</v>
      </c>
      <c r="D281" s="115">
        <v>714</v>
      </c>
      <c r="E281" s="115">
        <v>174</v>
      </c>
      <c r="F281" s="116">
        <v>0</v>
      </c>
      <c r="G281" s="117"/>
      <c r="H281" s="118"/>
    </row>
    <row r="282" ht="14.45" customHeight="1" spans="1:8">
      <c r="A282" s="85"/>
      <c r="B282" s="85"/>
      <c r="C282" s="85" t="s">
        <v>249</v>
      </c>
      <c r="D282" s="115">
        <v>718</v>
      </c>
      <c r="E282" s="115">
        <v>205</v>
      </c>
      <c r="F282" s="116">
        <v>0</v>
      </c>
      <c r="G282" s="117"/>
      <c r="H282" s="118"/>
    </row>
    <row r="283" ht="14.45" customHeight="1" spans="1:8">
      <c r="A283" s="85"/>
      <c r="B283" s="85"/>
      <c r="C283" s="85" t="s">
        <v>250</v>
      </c>
      <c r="D283" s="115">
        <v>574</v>
      </c>
      <c r="E283" s="115">
        <v>168</v>
      </c>
      <c r="F283" s="116">
        <v>0</v>
      </c>
      <c r="G283" s="117"/>
      <c r="H283" s="118"/>
    </row>
    <row r="284" ht="14.45" customHeight="1" spans="1:8">
      <c r="A284" s="85"/>
      <c r="B284" s="85"/>
      <c r="C284" s="85" t="s">
        <v>251</v>
      </c>
      <c r="D284" s="115">
        <v>1016</v>
      </c>
      <c r="E284" s="115">
        <v>269</v>
      </c>
      <c r="F284" s="116">
        <v>0</v>
      </c>
      <c r="G284" s="117"/>
      <c r="H284" s="118"/>
    </row>
    <row r="285" ht="14.45" customHeight="1" spans="1:8">
      <c r="A285" s="85"/>
      <c r="B285" s="85"/>
      <c r="C285" s="85" t="s">
        <v>153</v>
      </c>
      <c r="D285" s="115">
        <v>955</v>
      </c>
      <c r="E285" s="115">
        <v>277</v>
      </c>
      <c r="F285" s="116">
        <v>0</v>
      </c>
      <c r="G285" s="117"/>
      <c r="H285" s="118"/>
    </row>
    <row r="286" ht="14.45" customHeight="1" spans="1:8">
      <c r="A286" s="85"/>
      <c r="B286" s="85"/>
      <c r="C286" s="85" t="s">
        <v>120</v>
      </c>
      <c r="D286" s="115">
        <v>1053</v>
      </c>
      <c r="E286" s="115">
        <v>312</v>
      </c>
      <c r="F286" s="116">
        <v>147</v>
      </c>
      <c r="G286" s="117"/>
      <c r="H286" s="118"/>
    </row>
    <row r="287" ht="14.45" customHeight="1" spans="1:8">
      <c r="A287" s="85"/>
      <c r="B287" s="85"/>
      <c r="C287" s="85" t="s">
        <v>252</v>
      </c>
      <c r="D287" s="115">
        <v>1253</v>
      </c>
      <c r="E287" s="115">
        <v>378</v>
      </c>
      <c r="F287" s="116">
        <v>200</v>
      </c>
      <c r="G287" s="117"/>
      <c r="H287" s="118"/>
    </row>
    <row r="288" ht="14.45" customHeight="1" spans="1:8">
      <c r="A288" s="85"/>
      <c r="B288" s="85"/>
      <c r="C288" s="85" t="s">
        <v>253</v>
      </c>
      <c r="D288" s="115">
        <v>2230</v>
      </c>
      <c r="E288" s="115">
        <v>646</v>
      </c>
      <c r="F288" s="116">
        <v>236</v>
      </c>
      <c r="G288" s="117"/>
      <c r="H288" s="118"/>
    </row>
    <row r="289" ht="14.45" customHeight="1" spans="1:8">
      <c r="A289" s="85"/>
      <c r="B289" s="85"/>
      <c r="C289" s="85" t="s">
        <v>254</v>
      </c>
      <c r="D289" s="115">
        <v>687</v>
      </c>
      <c r="E289" s="115">
        <v>201</v>
      </c>
      <c r="F289" s="116">
        <v>0</v>
      </c>
      <c r="G289" s="117"/>
      <c r="H289" s="118"/>
    </row>
    <row r="290" ht="14.45" customHeight="1" spans="1:8">
      <c r="A290" s="85"/>
      <c r="B290" s="85"/>
      <c r="C290" s="85" t="s">
        <v>255</v>
      </c>
      <c r="D290" s="115">
        <v>718</v>
      </c>
      <c r="E290" s="115">
        <v>193</v>
      </c>
      <c r="F290" s="116">
        <v>78</v>
      </c>
      <c r="G290" s="117"/>
      <c r="H290" s="118"/>
    </row>
    <row r="291" ht="14.45" customHeight="1" spans="1:8">
      <c r="A291" s="85"/>
      <c r="B291" s="85"/>
      <c r="C291" s="85" t="s">
        <v>256</v>
      </c>
      <c r="D291" s="115">
        <v>707</v>
      </c>
      <c r="E291" s="115">
        <v>198</v>
      </c>
      <c r="F291" s="116">
        <v>90</v>
      </c>
      <c r="G291" s="117"/>
      <c r="H291" s="118"/>
    </row>
    <row r="292" ht="14.45" customHeight="1" spans="1:8">
      <c r="A292" s="85"/>
      <c r="B292" s="85"/>
      <c r="C292" s="85" t="s">
        <v>257</v>
      </c>
      <c r="D292" s="115">
        <v>998</v>
      </c>
      <c r="E292" s="115">
        <v>269</v>
      </c>
      <c r="F292" s="116">
        <v>122</v>
      </c>
      <c r="G292" s="117"/>
      <c r="H292" s="118"/>
    </row>
    <row r="293" ht="14.45" customHeight="1" spans="1:8">
      <c r="A293" s="85"/>
      <c r="B293" s="85"/>
      <c r="C293" s="85" t="s">
        <v>258</v>
      </c>
      <c r="D293" s="115">
        <v>2002</v>
      </c>
      <c r="E293" s="115">
        <v>553</v>
      </c>
      <c r="F293" s="116">
        <v>0</v>
      </c>
      <c r="G293" s="117"/>
      <c r="H293" s="118"/>
    </row>
    <row r="294" ht="14.45" customHeight="1" spans="1:8">
      <c r="A294" s="85"/>
      <c r="B294" s="85"/>
      <c r="C294" s="91" t="s">
        <v>5</v>
      </c>
      <c r="D294" s="115">
        <f>SUM(D275:D293)</f>
        <v>19628</v>
      </c>
      <c r="E294" s="115">
        <f>SUM(E275:E293)</f>
        <v>5494</v>
      </c>
      <c r="F294" s="115">
        <f>SUM(F275:F293)</f>
        <v>873</v>
      </c>
      <c r="G294" s="124">
        <f>F294/E294*100</f>
        <v>15.8900618856935</v>
      </c>
      <c r="H294" s="125" t="s">
        <v>25</v>
      </c>
    </row>
    <row r="295" spans="1:8">
      <c r="A295" s="43"/>
      <c r="B295" s="43"/>
      <c r="C295" s="43"/>
      <c r="D295" s="116"/>
      <c r="E295" s="116"/>
      <c r="F295" s="126"/>
      <c r="G295" s="127"/>
      <c r="H295" s="128"/>
    </row>
    <row r="296" ht="14.1" customHeight="1" spans="1:8">
      <c r="A296" s="85">
        <v>13</v>
      </c>
      <c r="B296" s="85" t="s">
        <v>259</v>
      </c>
      <c r="C296" s="85" t="s">
        <v>260</v>
      </c>
      <c r="D296" s="115">
        <v>2041</v>
      </c>
      <c r="E296" s="115">
        <v>636</v>
      </c>
      <c r="F296" s="116">
        <v>529</v>
      </c>
      <c r="G296" s="117"/>
      <c r="H296" s="118"/>
    </row>
    <row r="297" ht="14.1" customHeight="1" spans="1:8">
      <c r="A297" s="85"/>
      <c r="B297" s="85"/>
      <c r="C297" s="85" t="s">
        <v>261</v>
      </c>
      <c r="D297" s="115">
        <v>519</v>
      </c>
      <c r="E297" s="115">
        <v>134</v>
      </c>
      <c r="F297" s="116">
        <v>55</v>
      </c>
      <c r="G297" s="117"/>
      <c r="H297" s="118"/>
    </row>
    <row r="298" ht="14.1" customHeight="1" spans="1:8">
      <c r="A298" s="85"/>
      <c r="B298" s="85"/>
      <c r="C298" s="85" t="s">
        <v>186</v>
      </c>
      <c r="D298" s="115">
        <v>544</v>
      </c>
      <c r="E298" s="115">
        <v>145</v>
      </c>
      <c r="F298" s="116">
        <v>187</v>
      </c>
      <c r="G298" s="117"/>
      <c r="H298" s="118"/>
    </row>
    <row r="299" ht="14.1" customHeight="1" spans="1:8">
      <c r="A299" s="85"/>
      <c r="B299" s="85"/>
      <c r="C299" s="85" t="s">
        <v>23</v>
      </c>
      <c r="D299" s="115">
        <v>573</v>
      </c>
      <c r="E299" s="115">
        <v>150</v>
      </c>
      <c r="F299" s="116">
        <v>0</v>
      </c>
      <c r="G299" s="117"/>
      <c r="H299" s="118"/>
    </row>
    <row r="300" ht="14.1" customHeight="1" spans="1:8">
      <c r="A300" s="85"/>
      <c r="B300" s="85"/>
      <c r="C300" s="85" t="s">
        <v>262</v>
      </c>
      <c r="D300" s="115">
        <v>832</v>
      </c>
      <c r="E300" s="115">
        <v>230</v>
      </c>
      <c r="F300" s="116">
        <v>116</v>
      </c>
      <c r="G300" s="117"/>
      <c r="H300" s="118"/>
    </row>
    <row r="301" ht="14.1" customHeight="1" spans="1:8">
      <c r="A301" s="85"/>
      <c r="B301" s="85"/>
      <c r="C301" s="85" t="s">
        <v>263</v>
      </c>
      <c r="D301" s="115">
        <v>766</v>
      </c>
      <c r="E301" s="115">
        <v>213</v>
      </c>
      <c r="F301" s="116">
        <v>0</v>
      </c>
      <c r="G301" s="117"/>
      <c r="H301" s="118"/>
    </row>
    <row r="302" ht="14.1" customHeight="1" spans="1:8">
      <c r="A302" s="85"/>
      <c r="B302" s="85"/>
      <c r="C302" s="85" t="s">
        <v>264</v>
      </c>
      <c r="D302" s="115">
        <v>525</v>
      </c>
      <c r="E302" s="115">
        <v>141</v>
      </c>
      <c r="F302" s="116">
        <v>0</v>
      </c>
      <c r="G302" s="117"/>
      <c r="H302" s="118"/>
    </row>
    <row r="303" ht="14.1" customHeight="1" spans="1:8">
      <c r="A303" s="85"/>
      <c r="B303" s="85"/>
      <c r="C303" s="85" t="s">
        <v>109</v>
      </c>
      <c r="D303" s="115">
        <v>976</v>
      </c>
      <c r="E303" s="115">
        <v>255</v>
      </c>
      <c r="F303" s="116">
        <v>0</v>
      </c>
      <c r="G303" s="117"/>
      <c r="H303" s="118"/>
    </row>
    <row r="304" ht="14.1" customHeight="1" spans="1:8">
      <c r="A304" s="85"/>
      <c r="B304" s="85"/>
      <c r="C304" s="85" t="s">
        <v>265</v>
      </c>
      <c r="D304" s="115">
        <v>370</v>
      </c>
      <c r="E304" s="115">
        <v>100</v>
      </c>
      <c r="F304" s="116">
        <v>0</v>
      </c>
      <c r="G304" s="117"/>
      <c r="H304" s="118"/>
    </row>
    <row r="305" ht="14.1" customHeight="1" spans="1:8">
      <c r="A305" s="85"/>
      <c r="B305" s="85"/>
      <c r="C305" s="85" t="s">
        <v>266</v>
      </c>
      <c r="D305" s="115">
        <v>1659</v>
      </c>
      <c r="E305" s="115">
        <v>430</v>
      </c>
      <c r="F305" s="116">
        <v>0</v>
      </c>
      <c r="G305" s="117"/>
      <c r="H305" s="118"/>
    </row>
    <row r="306" ht="14.1" customHeight="1" spans="1:8">
      <c r="A306" s="85"/>
      <c r="B306" s="85"/>
      <c r="C306" s="85" t="s">
        <v>267</v>
      </c>
      <c r="D306" s="115">
        <v>1538</v>
      </c>
      <c r="E306" s="115">
        <v>403</v>
      </c>
      <c r="F306" s="116">
        <v>0</v>
      </c>
      <c r="G306" s="117"/>
      <c r="H306" s="118"/>
    </row>
    <row r="307" ht="14.1" customHeight="1" spans="1:8">
      <c r="A307" s="85"/>
      <c r="B307" s="85"/>
      <c r="C307" s="91" t="s">
        <v>5</v>
      </c>
      <c r="D307" s="92">
        <f>SUM(D296:D306)</f>
        <v>10343</v>
      </c>
      <c r="E307" s="92">
        <f>SUM(E296:E306)</f>
        <v>2837</v>
      </c>
      <c r="F307" s="92">
        <f>SUM(F296:F306)</f>
        <v>887</v>
      </c>
      <c r="G307" s="41">
        <f>F307/E307*100</f>
        <v>31.2654212195982</v>
      </c>
      <c r="H307" s="50" t="s">
        <v>25</v>
      </c>
    </row>
    <row r="308" ht="14.1" customHeight="1" spans="1:8">
      <c r="A308" s="85"/>
      <c r="B308" s="85"/>
      <c r="C308" s="85"/>
      <c r="D308" s="86"/>
      <c r="E308" s="86"/>
      <c r="F308" s="85"/>
      <c r="G308" s="88"/>
      <c r="H308" s="89"/>
    </row>
    <row r="309" ht="14.1" customHeight="1" spans="1:8">
      <c r="A309" s="85">
        <v>14</v>
      </c>
      <c r="B309" s="85" t="s">
        <v>268</v>
      </c>
      <c r="C309" s="85" t="s">
        <v>269</v>
      </c>
      <c r="D309" s="115">
        <v>1071</v>
      </c>
      <c r="E309" s="115">
        <v>305</v>
      </c>
      <c r="F309" s="116">
        <v>119</v>
      </c>
      <c r="G309" s="88"/>
      <c r="H309" s="89"/>
    </row>
    <row r="310" ht="14.1" customHeight="1" spans="1:8">
      <c r="A310" s="85"/>
      <c r="B310" s="85"/>
      <c r="C310" s="85" t="s">
        <v>270</v>
      </c>
      <c r="D310" s="115">
        <v>453</v>
      </c>
      <c r="E310" s="115">
        <v>138</v>
      </c>
      <c r="F310" s="116">
        <v>0</v>
      </c>
      <c r="G310" s="88"/>
      <c r="H310" s="89"/>
    </row>
    <row r="311" ht="14.1" customHeight="1" spans="1:8">
      <c r="A311" s="85"/>
      <c r="B311" s="85"/>
      <c r="C311" s="85" t="s">
        <v>271</v>
      </c>
      <c r="D311" s="115">
        <v>511</v>
      </c>
      <c r="E311" s="115">
        <v>143</v>
      </c>
      <c r="F311" s="116">
        <v>0</v>
      </c>
      <c r="G311" s="88"/>
      <c r="H311" s="89"/>
    </row>
    <row r="312" ht="14.1" customHeight="1" spans="1:8">
      <c r="A312" s="85"/>
      <c r="B312" s="85"/>
      <c r="C312" s="85" t="s">
        <v>272</v>
      </c>
      <c r="D312" s="115">
        <v>901</v>
      </c>
      <c r="E312" s="115">
        <v>246</v>
      </c>
      <c r="F312" s="116">
        <v>0</v>
      </c>
      <c r="G312" s="88"/>
      <c r="H312" s="89"/>
    </row>
    <row r="313" ht="14.1" customHeight="1" spans="1:8">
      <c r="A313" s="85"/>
      <c r="B313" s="85"/>
      <c r="C313" s="85" t="s">
        <v>273</v>
      </c>
      <c r="D313" s="115">
        <v>881</v>
      </c>
      <c r="E313" s="115">
        <v>246</v>
      </c>
      <c r="F313" s="116">
        <v>0</v>
      </c>
      <c r="G313" s="88"/>
      <c r="H313" s="89"/>
    </row>
    <row r="314" ht="14.1" customHeight="1" spans="1:8">
      <c r="A314" s="85"/>
      <c r="B314" s="85"/>
      <c r="C314" s="85" t="s">
        <v>274</v>
      </c>
      <c r="D314" s="115">
        <v>1330</v>
      </c>
      <c r="E314" s="115">
        <v>375</v>
      </c>
      <c r="F314" s="116">
        <v>0</v>
      </c>
      <c r="G314" s="88"/>
      <c r="H314" s="89"/>
    </row>
    <row r="315" ht="14.1" customHeight="1" spans="1:8">
      <c r="A315" s="85"/>
      <c r="B315" s="85"/>
      <c r="C315" s="85" t="s">
        <v>99</v>
      </c>
      <c r="D315" s="115">
        <v>909</v>
      </c>
      <c r="E315" s="115">
        <v>254</v>
      </c>
      <c r="F315" s="116">
        <v>0</v>
      </c>
      <c r="G315" s="88"/>
      <c r="H315" s="89"/>
    </row>
    <row r="316" ht="14.1" customHeight="1" spans="1:8">
      <c r="A316" s="85"/>
      <c r="B316" s="85"/>
      <c r="C316" s="85" t="s">
        <v>275</v>
      </c>
      <c r="D316" s="115">
        <v>572</v>
      </c>
      <c r="E316" s="115">
        <v>179</v>
      </c>
      <c r="F316" s="116">
        <v>0</v>
      </c>
      <c r="G316" s="88"/>
      <c r="H316" s="89"/>
    </row>
    <row r="317" ht="14.1" customHeight="1" spans="1:8">
      <c r="A317" s="85"/>
      <c r="B317" s="85"/>
      <c r="C317" s="85" t="s">
        <v>276</v>
      </c>
      <c r="D317" s="115">
        <v>845</v>
      </c>
      <c r="E317" s="115">
        <v>239</v>
      </c>
      <c r="F317" s="116">
        <v>175</v>
      </c>
      <c r="G317" s="88"/>
      <c r="H317" s="89"/>
    </row>
    <row r="318" ht="14.1" customHeight="1" spans="1:8">
      <c r="A318" s="85"/>
      <c r="B318" s="85"/>
      <c r="C318" s="85" t="s">
        <v>66</v>
      </c>
      <c r="D318" s="115">
        <v>848</v>
      </c>
      <c r="E318" s="115">
        <v>237</v>
      </c>
      <c r="F318" s="116">
        <f>E318*60%</f>
        <v>142.2</v>
      </c>
      <c r="G318" s="88"/>
      <c r="H318" s="89"/>
    </row>
    <row r="319" ht="14.1" customHeight="1" spans="1:8">
      <c r="A319" s="85"/>
      <c r="B319" s="85"/>
      <c r="C319" s="85" t="s">
        <v>277</v>
      </c>
      <c r="D319" s="115">
        <v>658</v>
      </c>
      <c r="E319" s="115">
        <v>184</v>
      </c>
      <c r="F319" s="116">
        <v>0</v>
      </c>
      <c r="G319" s="88"/>
      <c r="H319" s="89"/>
    </row>
    <row r="320" ht="14.1" customHeight="1" spans="1:8">
      <c r="A320" s="85"/>
      <c r="B320" s="85"/>
      <c r="C320" s="85" t="s">
        <v>278</v>
      </c>
      <c r="D320" s="115">
        <v>1670</v>
      </c>
      <c r="E320" s="115">
        <v>451</v>
      </c>
      <c r="F320" s="116">
        <v>0</v>
      </c>
      <c r="G320" s="88"/>
      <c r="H320" s="89"/>
    </row>
    <row r="321" ht="14.1" customHeight="1" spans="1:8">
      <c r="A321" s="85"/>
      <c r="B321" s="85"/>
      <c r="C321" s="85" t="s">
        <v>67</v>
      </c>
      <c r="D321" s="115">
        <v>547</v>
      </c>
      <c r="E321" s="115">
        <v>145</v>
      </c>
      <c r="F321" s="116">
        <v>87</v>
      </c>
      <c r="G321" s="88"/>
      <c r="H321" s="89"/>
    </row>
    <row r="322" ht="14.1" customHeight="1" spans="1:8">
      <c r="A322" s="85"/>
      <c r="B322" s="85"/>
      <c r="C322" s="85" t="s">
        <v>279</v>
      </c>
      <c r="D322" s="115">
        <v>642</v>
      </c>
      <c r="E322" s="115">
        <v>192</v>
      </c>
      <c r="F322" s="116">
        <v>112</v>
      </c>
      <c r="G322" s="88"/>
      <c r="H322" s="89"/>
    </row>
    <row r="323" ht="14.1" customHeight="1" spans="1:8">
      <c r="A323" s="85"/>
      <c r="B323" s="85"/>
      <c r="C323" s="85" t="s">
        <v>280</v>
      </c>
      <c r="D323" s="115">
        <v>2114</v>
      </c>
      <c r="E323" s="115">
        <v>606</v>
      </c>
      <c r="F323" s="116">
        <v>220</v>
      </c>
      <c r="G323" s="88"/>
      <c r="H323" s="89"/>
    </row>
    <row r="324" ht="14.1" customHeight="1" spans="1:8">
      <c r="A324" s="85"/>
      <c r="B324" s="85"/>
      <c r="C324" s="91" t="s">
        <v>5</v>
      </c>
      <c r="D324" s="92">
        <f>SUM(D309:D323)</f>
        <v>13952</v>
      </c>
      <c r="E324" s="92">
        <f>SUM(E309:E323)</f>
        <v>3940</v>
      </c>
      <c r="F324" s="92">
        <f>SUM(F309:F323)</f>
        <v>855.2</v>
      </c>
      <c r="G324" s="41">
        <f>F324/E324*100</f>
        <v>21.7055837563452</v>
      </c>
      <c r="H324" s="50" t="s">
        <v>25</v>
      </c>
    </row>
    <row r="325" ht="14.1" customHeight="1" spans="1:8">
      <c r="A325" s="85"/>
      <c r="B325" s="85"/>
      <c r="C325" s="85"/>
      <c r="D325" s="86"/>
      <c r="E325" s="86"/>
      <c r="F325" s="85"/>
      <c r="G325" s="88"/>
      <c r="H325" s="89"/>
    </row>
    <row r="326" ht="14.1" customHeight="1" spans="1:8">
      <c r="A326" s="85">
        <v>15</v>
      </c>
      <c r="B326" s="85" t="s">
        <v>281</v>
      </c>
      <c r="C326" s="85" t="s">
        <v>33</v>
      </c>
      <c r="D326" s="115">
        <v>1196</v>
      </c>
      <c r="E326" s="115">
        <v>357</v>
      </c>
      <c r="F326" s="116">
        <v>151</v>
      </c>
      <c r="G326" s="129"/>
      <c r="H326" s="89"/>
    </row>
    <row r="327" ht="14.1" customHeight="1" spans="1:8">
      <c r="A327" s="85"/>
      <c r="B327" s="85"/>
      <c r="C327" s="85" t="s">
        <v>261</v>
      </c>
      <c r="D327" s="115">
        <v>1346</v>
      </c>
      <c r="E327" s="115">
        <v>392</v>
      </c>
      <c r="F327" s="116">
        <v>0</v>
      </c>
      <c r="G327" s="129"/>
      <c r="H327" s="89"/>
    </row>
    <row r="328" ht="14.1" customHeight="1" spans="1:8">
      <c r="A328" s="85"/>
      <c r="B328" s="85"/>
      <c r="C328" s="85" t="s">
        <v>24</v>
      </c>
      <c r="D328" s="115">
        <v>978</v>
      </c>
      <c r="E328" s="115">
        <v>303</v>
      </c>
      <c r="F328" s="116">
        <v>285</v>
      </c>
      <c r="G328" s="129"/>
      <c r="H328" s="89"/>
    </row>
    <row r="329" ht="14.1" customHeight="1" spans="1:8">
      <c r="A329" s="85"/>
      <c r="B329" s="85"/>
      <c r="C329" s="85" t="s">
        <v>282</v>
      </c>
      <c r="D329" s="115">
        <v>653</v>
      </c>
      <c r="E329" s="115">
        <v>198</v>
      </c>
      <c r="F329" s="114">
        <v>0</v>
      </c>
      <c r="G329" s="129"/>
      <c r="H329" s="89"/>
    </row>
    <row r="330" ht="14.1" customHeight="1" spans="1:8">
      <c r="A330" s="85"/>
      <c r="B330" s="85"/>
      <c r="C330" s="85" t="s">
        <v>173</v>
      </c>
      <c r="D330" s="115">
        <v>1556</v>
      </c>
      <c r="E330" s="115">
        <v>428</v>
      </c>
      <c r="F330" s="116">
        <v>405</v>
      </c>
      <c r="G330" s="129"/>
      <c r="H330" s="89"/>
    </row>
    <row r="331" ht="14.1" customHeight="1" spans="1:8">
      <c r="A331" s="85"/>
      <c r="B331" s="85"/>
      <c r="C331" s="85" t="s">
        <v>283</v>
      </c>
      <c r="D331" s="115">
        <v>1141</v>
      </c>
      <c r="E331" s="115">
        <v>323</v>
      </c>
      <c r="F331" s="116">
        <v>306</v>
      </c>
      <c r="G331" s="129"/>
      <c r="H331" s="89"/>
    </row>
    <row r="332" ht="14.1" customHeight="1" spans="1:8">
      <c r="A332" s="85"/>
      <c r="B332" s="85"/>
      <c r="C332" s="85" t="s">
        <v>284</v>
      </c>
      <c r="D332" s="115">
        <v>488</v>
      </c>
      <c r="E332" s="115">
        <v>143</v>
      </c>
      <c r="F332" s="116">
        <v>60</v>
      </c>
      <c r="G332" s="129"/>
      <c r="H332" s="89"/>
    </row>
    <row r="333" ht="14.1" customHeight="1" spans="1:8">
      <c r="A333" s="85"/>
      <c r="B333" s="85"/>
      <c r="C333" s="85" t="s">
        <v>285</v>
      </c>
      <c r="D333" s="115">
        <v>547</v>
      </c>
      <c r="E333" s="115">
        <v>150</v>
      </c>
      <c r="F333" s="122">
        <v>149</v>
      </c>
      <c r="G333" s="129"/>
      <c r="H333" s="89"/>
    </row>
    <row r="334" ht="14.1" customHeight="1" spans="1:8">
      <c r="A334" s="85"/>
      <c r="B334" s="85"/>
      <c r="C334" s="85" t="s">
        <v>286</v>
      </c>
      <c r="D334" s="115">
        <v>387</v>
      </c>
      <c r="E334" s="115">
        <v>104</v>
      </c>
      <c r="F334" s="116">
        <v>104</v>
      </c>
      <c r="G334" s="129"/>
      <c r="H334" s="89"/>
    </row>
    <row r="335" ht="14.1" customHeight="1" spans="1:8">
      <c r="A335" s="85"/>
      <c r="B335" s="85"/>
      <c r="C335" s="85" t="s">
        <v>287</v>
      </c>
      <c r="D335" s="115">
        <v>391</v>
      </c>
      <c r="E335" s="115">
        <v>111</v>
      </c>
      <c r="F335" s="116">
        <v>107</v>
      </c>
      <c r="G335" s="129"/>
      <c r="H335" s="89"/>
    </row>
    <row r="336" ht="14.1" customHeight="1" spans="1:8">
      <c r="A336" s="85"/>
      <c r="B336" s="85"/>
      <c r="C336" s="85" t="s">
        <v>288</v>
      </c>
      <c r="D336" s="115">
        <v>543</v>
      </c>
      <c r="E336" s="115">
        <v>159</v>
      </c>
      <c r="F336" s="116">
        <v>0</v>
      </c>
      <c r="G336" s="129"/>
      <c r="H336" s="89"/>
    </row>
    <row r="337" ht="14.1" customHeight="1" spans="1:8">
      <c r="A337" s="85"/>
      <c r="B337" s="85"/>
      <c r="C337" s="85" t="s">
        <v>289</v>
      </c>
      <c r="D337" s="115">
        <v>323</v>
      </c>
      <c r="E337" s="115">
        <v>105</v>
      </c>
      <c r="F337" s="114">
        <v>0</v>
      </c>
      <c r="G337" s="129"/>
      <c r="H337" s="89"/>
    </row>
    <row r="338" ht="14.1" customHeight="1" spans="1:8">
      <c r="A338" s="85"/>
      <c r="B338" s="85"/>
      <c r="C338" s="85" t="s">
        <v>290</v>
      </c>
      <c r="D338" s="115">
        <v>344</v>
      </c>
      <c r="E338" s="115">
        <v>96</v>
      </c>
      <c r="F338" s="122">
        <v>0</v>
      </c>
      <c r="G338" s="129"/>
      <c r="H338" s="89"/>
    </row>
    <row r="339" ht="14.1" customHeight="1" spans="1:8">
      <c r="A339" s="85"/>
      <c r="B339" s="85"/>
      <c r="C339" s="85" t="s">
        <v>291</v>
      </c>
      <c r="D339" s="115">
        <v>449</v>
      </c>
      <c r="E339" s="115">
        <v>125</v>
      </c>
      <c r="F339" s="116">
        <v>0</v>
      </c>
      <c r="G339" s="129"/>
      <c r="H339" s="89"/>
    </row>
    <row r="340" ht="14.1" customHeight="1" spans="1:8">
      <c r="A340" s="85"/>
      <c r="B340" s="85"/>
      <c r="C340" s="85" t="s">
        <v>109</v>
      </c>
      <c r="D340" s="115">
        <v>149</v>
      </c>
      <c r="E340" s="115">
        <v>43</v>
      </c>
      <c r="F340" s="116">
        <v>0</v>
      </c>
      <c r="G340" s="129"/>
      <c r="H340" s="89"/>
    </row>
    <row r="341" ht="14.1" customHeight="1" spans="1:8">
      <c r="A341" s="85"/>
      <c r="B341" s="85"/>
      <c r="C341" s="85" t="s">
        <v>292</v>
      </c>
      <c r="D341" s="115">
        <v>511</v>
      </c>
      <c r="E341" s="115">
        <v>138</v>
      </c>
      <c r="F341" s="116">
        <v>110</v>
      </c>
      <c r="G341" s="129"/>
      <c r="H341" s="89"/>
    </row>
    <row r="342" ht="14.1" customHeight="1" spans="1:8">
      <c r="A342" s="85"/>
      <c r="B342" s="85"/>
      <c r="C342" s="85"/>
      <c r="D342" s="86"/>
      <c r="E342" s="86"/>
      <c r="F342" s="44"/>
      <c r="G342" s="88"/>
      <c r="H342" s="89"/>
    </row>
    <row r="343" ht="14.1" customHeight="1" spans="1:8">
      <c r="A343" s="120"/>
      <c r="B343" s="120"/>
      <c r="C343" s="120"/>
      <c r="D343" s="121"/>
      <c r="E343" s="121"/>
      <c r="F343" s="111"/>
      <c r="G343" s="120"/>
      <c r="H343" s="120"/>
    </row>
    <row r="344" ht="14.1" customHeight="1" spans="1:8">
      <c r="A344" s="107" t="s">
        <v>369</v>
      </c>
      <c r="B344" s="107"/>
      <c r="C344" s="107"/>
      <c r="D344" s="107"/>
      <c r="E344" s="107"/>
      <c r="F344" s="107"/>
      <c r="G344" s="107"/>
      <c r="H344" s="107"/>
    </row>
    <row r="345" ht="14.1" customHeight="1" spans="1:8">
      <c r="A345" s="28" t="s">
        <v>1</v>
      </c>
      <c r="B345" s="29" t="s">
        <v>2</v>
      </c>
      <c r="C345" s="29" t="s">
        <v>3</v>
      </c>
      <c r="D345" s="30" t="s">
        <v>4</v>
      </c>
      <c r="E345" s="30" t="s">
        <v>5</v>
      </c>
      <c r="F345" s="30" t="s">
        <v>6</v>
      </c>
      <c r="G345" s="28" t="s">
        <v>7</v>
      </c>
      <c r="H345" s="32"/>
    </row>
    <row r="346" ht="14.1" customHeight="1" spans="1:8">
      <c r="A346" s="33"/>
      <c r="B346" s="34"/>
      <c r="C346" s="34"/>
      <c r="D346" s="35" t="s">
        <v>8</v>
      </c>
      <c r="E346" s="35" t="s">
        <v>9</v>
      </c>
      <c r="F346" s="35" t="s">
        <v>9</v>
      </c>
      <c r="G346" s="33"/>
      <c r="H346" s="37"/>
    </row>
    <row r="347" ht="14.1" customHeight="1" spans="1:8">
      <c r="A347" s="85"/>
      <c r="B347" s="85"/>
      <c r="C347" s="85" t="s">
        <v>293</v>
      </c>
      <c r="D347" s="115">
        <v>1367</v>
      </c>
      <c r="E347" s="115">
        <v>402</v>
      </c>
      <c r="F347" s="116">
        <v>383</v>
      </c>
      <c r="G347" s="129"/>
      <c r="H347" s="89"/>
    </row>
    <row r="348" ht="14.1" customHeight="1" spans="1:8">
      <c r="A348" s="85"/>
      <c r="B348" s="85"/>
      <c r="C348" s="85" t="s">
        <v>294</v>
      </c>
      <c r="D348" s="115">
        <v>366</v>
      </c>
      <c r="E348" s="115">
        <v>97</v>
      </c>
      <c r="F348" s="116">
        <v>67</v>
      </c>
      <c r="G348" s="129"/>
      <c r="H348" s="89"/>
    </row>
    <row r="349" ht="14.1" customHeight="1" spans="1:8">
      <c r="A349" s="85"/>
      <c r="B349" s="85"/>
      <c r="C349" s="85" t="s">
        <v>28</v>
      </c>
      <c r="D349" s="115">
        <v>606</v>
      </c>
      <c r="E349" s="115">
        <v>173</v>
      </c>
      <c r="F349" s="116">
        <v>0</v>
      </c>
      <c r="G349" s="129"/>
      <c r="H349" s="89"/>
    </row>
    <row r="350" ht="14.1" customHeight="1" spans="1:8">
      <c r="A350" s="85"/>
      <c r="B350" s="85"/>
      <c r="C350" s="85" t="s">
        <v>295</v>
      </c>
      <c r="D350" s="115">
        <v>368</v>
      </c>
      <c r="E350" s="115">
        <v>102</v>
      </c>
      <c r="F350" s="116">
        <v>0</v>
      </c>
      <c r="G350" s="129"/>
      <c r="H350" s="89"/>
    </row>
    <row r="351" ht="14.1" customHeight="1" spans="1:8">
      <c r="A351" s="85"/>
      <c r="B351" s="85"/>
      <c r="C351" s="91" t="s">
        <v>5</v>
      </c>
      <c r="D351" s="92">
        <f>SUM(D326:D350)</f>
        <v>13709</v>
      </c>
      <c r="E351" s="92">
        <f>SUM(E326:E350)</f>
        <v>3949</v>
      </c>
      <c r="F351" s="92">
        <f>SUM(F326:F350)</f>
        <v>2127</v>
      </c>
      <c r="G351" s="41">
        <f>F351/E351*100</f>
        <v>53.8617371486452</v>
      </c>
      <c r="H351" s="50" t="s">
        <v>25</v>
      </c>
    </row>
    <row r="352" ht="14.1" customHeight="1" spans="1:8">
      <c r="A352" s="85"/>
      <c r="B352" s="85"/>
      <c r="C352" s="85"/>
      <c r="D352" s="86"/>
      <c r="E352" s="86"/>
      <c r="F352" s="85"/>
      <c r="G352" s="88"/>
      <c r="H352" s="89"/>
    </row>
    <row r="353" ht="14.1" customHeight="1" spans="1:8">
      <c r="A353" s="85">
        <v>16</v>
      </c>
      <c r="B353" s="85" t="s">
        <v>296</v>
      </c>
      <c r="C353" s="85" t="s">
        <v>297</v>
      </c>
      <c r="D353" s="115">
        <v>1404</v>
      </c>
      <c r="E353" s="115">
        <v>370</v>
      </c>
      <c r="F353" s="116">
        <v>0</v>
      </c>
      <c r="G353" s="88"/>
      <c r="H353" s="89"/>
    </row>
    <row r="354" ht="14.1" customHeight="1" spans="1:8">
      <c r="A354" s="85"/>
      <c r="B354" s="85"/>
      <c r="C354" s="85" t="s">
        <v>196</v>
      </c>
      <c r="D354" s="115">
        <v>1316</v>
      </c>
      <c r="E354" s="115">
        <v>369</v>
      </c>
      <c r="F354" s="116">
        <v>0</v>
      </c>
      <c r="G354" s="88"/>
      <c r="H354" s="89"/>
    </row>
    <row r="355" ht="14.1" customHeight="1" spans="1:8">
      <c r="A355" s="85"/>
      <c r="B355" s="85"/>
      <c r="C355" s="85" t="s">
        <v>298</v>
      </c>
      <c r="D355" s="115">
        <v>3440</v>
      </c>
      <c r="E355" s="115">
        <v>931</v>
      </c>
      <c r="F355" s="116">
        <v>0</v>
      </c>
      <c r="G355" s="88"/>
      <c r="H355" s="89"/>
    </row>
    <row r="356" ht="14.1" customHeight="1" spans="1:8">
      <c r="A356" s="85"/>
      <c r="B356" s="85"/>
      <c r="C356" s="85" t="s">
        <v>299</v>
      </c>
      <c r="D356" s="115">
        <v>1719</v>
      </c>
      <c r="E356" s="115">
        <v>442</v>
      </c>
      <c r="F356" s="116">
        <v>0</v>
      </c>
      <c r="G356" s="88"/>
      <c r="H356" s="89"/>
    </row>
    <row r="357" ht="14.1" customHeight="1" spans="1:8">
      <c r="A357" s="85"/>
      <c r="B357" s="85"/>
      <c r="C357" s="85" t="s">
        <v>300</v>
      </c>
      <c r="D357" s="115">
        <v>2606</v>
      </c>
      <c r="E357" s="115">
        <v>726</v>
      </c>
      <c r="F357" s="116">
        <v>0</v>
      </c>
      <c r="G357" s="88"/>
      <c r="H357" s="89"/>
    </row>
    <row r="358" ht="14.1" customHeight="1" spans="1:8">
      <c r="A358" s="85"/>
      <c r="B358" s="85"/>
      <c r="C358" s="85" t="s">
        <v>301</v>
      </c>
      <c r="D358" s="115">
        <v>3278</v>
      </c>
      <c r="E358" s="115">
        <v>904</v>
      </c>
      <c r="F358" s="116">
        <v>0</v>
      </c>
      <c r="G358" s="88"/>
      <c r="H358" s="89"/>
    </row>
    <row r="359" ht="14.1" customHeight="1" spans="1:8">
      <c r="A359" s="85"/>
      <c r="B359" s="85"/>
      <c r="C359" s="85" t="s">
        <v>191</v>
      </c>
      <c r="D359" s="115">
        <v>507</v>
      </c>
      <c r="E359" s="115">
        <v>146</v>
      </c>
      <c r="F359" s="116">
        <v>0</v>
      </c>
      <c r="G359" s="88"/>
      <c r="H359" s="89"/>
    </row>
    <row r="360" ht="14.1" customHeight="1" spans="1:8">
      <c r="A360" s="85"/>
      <c r="B360" s="85"/>
      <c r="C360" s="85" t="s">
        <v>167</v>
      </c>
      <c r="D360" s="115">
        <v>765</v>
      </c>
      <c r="E360" s="115">
        <v>211</v>
      </c>
      <c r="F360" s="116">
        <v>0</v>
      </c>
      <c r="G360" s="88"/>
      <c r="H360" s="89"/>
    </row>
    <row r="361" ht="14.1" customHeight="1" spans="1:8">
      <c r="A361" s="85"/>
      <c r="B361" s="85"/>
      <c r="C361" s="85" t="s">
        <v>302</v>
      </c>
      <c r="D361" s="115">
        <v>1015</v>
      </c>
      <c r="E361" s="115">
        <v>288</v>
      </c>
      <c r="F361" s="116">
        <v>0</v>
      </c>
      <c r="G361" s="88"/>
      <c r="H361" s="89"/>
    </row>
    <row r="362" ht="14.1" customHeight="1" spans="1:8">
      <c r="A362" s="85"/>
      <c r="B362" s="85"/>
      <c r="C362" s="85" t="s">
        <v>63</v>
      </c>
      <c r="D362" s="115">
        <v>4093</v>
      </c>
      <c r="E362" s="115">
        <v>1053</v>
      </c>
      <c r="F362" s="116">
        <v>0</v>
      </c>
      <c r="G362" s="88"/>
      <c r="H362" s="89"/>
    </row>
    <row r="363" ht="14.1" customHeight="1" spans="1:8">
      <c r="A363" s="85"/>
      <c r="B363" s="85"/>
      <c r="C363" s="85" t="s">
        <v>303</v>
      </c>
      <c r="D363" s="115">
        <v>1812</v>
      </c>
      <c r="E363" s="115">
        <v>502</v>
      </c>
      <c r="F363" s="116">
        <v>0</v>
      </c>
      <c r="G363" s="88"/>
      <c r="H363" s="89"/>
    </row>
    <row r="364" ht="14.1" customHeight="1" spans="1:8">
      <c r="A364" s="85"/>
      <c r="B364" s="85"/>
      <c r="C364" s="85" t="s">
        <v>304</v>
      </c>
      <c r="D364" s="115">
        <v>1702</v>
      </c>
      <c r="E364" s="115">
        <v>470</v>
      </c>
      <c r="F364" s="116">
        <v>0</v>
      </c>
      <c r="G364" s="88"/>
      <c r="H364" s="89"/>
    </row>
    <row r="365" ht="14.1" customHeight="1" spans="1:8">
      <c r="A365" s="85"/>
      <c r="B365" s="85"/>
      <c r="C365" s="85" t="s">
        <v>305</v>
      </c>
      <c r="D365" s="115">
        <v>1272</v>
      </c>
      <c r="E365" s="115">
        <v>364</v>
      </c>
      <c r="F365" s="116">
        <v>0</v>
      </c>
      <c r="G365" s="88"/>
      <c r="H365" s="89"/>
    </row>
    <row r="366" ht="14.1" customHeight="1" spans="1:8">
      <c r="A366" s="85"/>
      <c r="B366" s="85"/>
      <c r="C366" s="85" t="s">
        <v>306</v>
      </c>
      <c r="D366" s="115">
        <v>1998</v>
      </c>
      <c r="E366" s="115">
        <v>562</v>
      </c>
      <c r="F366" s="116">
        <v>0</v>
      </c>
      <c r="G366" s="88"/>
      <c r="H366" s="89"/>
    </row>
    <row r="367" ht="14.1" customHeight="1" spans="1:8">
      <c r="A367" s="85"/>
      <c r="B367" s="85"/>
      <c r="C367" s="91" t="s">
        <v>5</v>
      </c>
      <c r="D367" s="92">
        <f>SUM(D353:D366)</f>
        <v>26927</v>
      </c>
      <c r="E367" s="92">
        <f>SUM(E353:E366)</f>
        <v>7338</v>
      </c>
      <c r="F367" s="92">
        <f>SUM(F353:F366)</f>
        <v>0</v>
      </c>
      <c r="G367" s="41">
        <f>F367/E367*100</f>
        <v>0</v>
      </c>
      <c r="H367" s="50" t="s">
        <v>25</v>
      </c>
    </row>
    <row r="368" spans="1:8">
      <c r="A368" s="43"/>
      <c r="B368" s="43"/>
      <c r="C368" s="43"/>
      <c r="D368" s="44"/>
      <c r="E368" s="44"/>
      <c r="F368" s="43"/>
      <c r="G368" s="43"/>
      <c r="H368" s="43"/>
    </row>
    <row r="369" spans="1:8">
      <c r="A369" s="43">
        <v>17</v>
      </c>
      <c r="B369" s="43" t="s">
        <v>307</v>
      </c>
      <c r="C369" s="43" t="s">
        <v>308</v>
      </c>
      <c r="D369" s="44">
        <v>635</v>
      </c>
      <c r="E369" s="44">
        <v>184</v>
      </c>
      <c r="F369" s="44">
        <v>0</v>
      </c>
      <c r="G369" s="52"/>
      <c r="H369" s="46"/>
    </row>
    <row r="370" spans="1:8">
      <c r="A370" s="43"/>
      <c r="B370" s="43"/>
      <c r="C370" s="43" t="s">
        <v>309</v>
      </c>
      <c r="D370" s="44">
        <v>3237</v>
      </c>
      <c r="E370" s="44">
        <v>876</v>
      </c>
      <c r="F370" s="44">
        <v>0</v>
      </c>
      <c r="G370" s="52"/>
      <c r="H370" s="46"/>
    </row>
    <row r="371" spans="1:8">
      <c r="A371" s="43"/>
      <c r="B371" s="43"/>
      <c r="C371" s="43" t="s">
        <v>298</v>
      </c>
      <c r="D371" s="44">
        <v>667</v>
      </c>
      <c r="E371" s="44">
        <v>192</v>
      </c>
      <c r="F371" s="44">
        <v>0</v>
      </c>
      <c r="G371" s="52"/>
      <c r="H371" s="46"/>
    </row>
    <row r="372" spans="1:8">
      <c r="A372" s="43"/>
      <c r="B372" s="43"/>
      <c r="C372" s="43" t="s">
        <v>109</v>
      </c>
      <c r="D372" s="44">
        <v>234</v>
      </c>
      <c r="E372" s="44">
        <v>70</v>
      </c>
      <c r="F372" s="44">
        <v>0</v>
      </c>
      <c r="G372" s="52"/>
      <c r="H372" s="46"/>
    </row>
    <row r="373" spans="1:8">
      <c r="A373" s="43"/>
      <c r="B373" s="43"/>
      <c r="C373" s="43" t="s">
        <v>310</v>
      </c>
      <c r="D373" s="44">
        <v>563</v>
      </c>
      <c r="E373" s="44">
        <v>154</v>
      </c>
      <c r="F373" s="44">
        <v>0</v>
      </c>
      <c r="G373" s="52"/>
      <c r="H373" s="46"/>
    </row>
    <row r="374" spans="1:8">
      <c r="A374" s="43"/>
      <c r="B374" s="43"/>
      <c r="C374" s="43" t="s">
        <v>132</v>
      </c>
      <c r="D374" s="44">
        <v>648</v>
      </c>
      <c r="E374" s="44">
        <v>180</v>
      </c>
      <c r="F374" s="44">
        <v>0</v>
      </c>
      <c r="G374" s="52"/>
      <c r="H374" s="46"/>
    </row>
    <row r="375" spans="1:8">
      <c r="A375" s="43"/>
      <c r="B375" s="43"/>
      <c r="C375" s="43" t="s">
        <v>89</v>
      </c>
      <c r="D375" s="44">
        <v>782</v>
      </c>
      <c r="E375" s="44">
        <v>229</v>
      </c>
      <c r="F375" s="44">
        <v>0</v>
      </c>
      <c r="G375" s="52"/>
      <c r="H375" s="46"/>
    </row>
    <row r="376" spans="1:8">
      <c r="A376" s="43"/>
      <c r="B376" s="43"/>
      <c r="C376" s="43" t="s">
        <v>311</v>
      </c>
      <c r="D376" s="44">
        <v>1025</v>
      </c>
      <c r="E376" s="44">
        <v>293</v>
      </c>
      <c r="F376" s="44">
        <v>0</v>
      </c>
      <c r="G376" s="52"/>
      <c r="H376" s="46"/>
    </row>
    <row r="377" spans="1:8">
      <c r="A377" s="43"/>
      <c r="B377" s="43"/>
      <c r="C377" s="43" t="s">
        <v>148</v>
      </c>
      <c r="D377" s="44">
        <v>1506</v>
      </c>
      <c r="E377" s="44">
        <v>430</v>
      </c>
      <c r="F377" s="44">
        <v>0</v>
      </c>
      <c r="G377" s="52"/>
      <c r="H377" s="46"/>
    </row>
    <row r="378" spans="1:8">
      <c r="A378" s="43"/>
      <c r="B378" s="43"/>
      <c r="C378" s="43" t="s">
        <v>70</v>
      </c>
      <c r="D378" s="44">
        <v>884</v>
      </c>
      <c r="E378" s="44">
        <v>262</v>
      </c>
      <c r="F378" s="44">
        <v>0</v>
      </c>
      <c r="G378" s="52"/>
      <c r="H378" s="46"/>
    </row>
    <row r="379" spans="1:8">
      <c r="A379" s="43"/>
      <c r="B379" s="43"/>
      <c r="C379" s="43" t="s">
        <v>186</v>
      </c>
      <c r="D379" s="44">
        <v>1240</v>
      </c>
      <c r="E379" s="44">
        <v>329</v>
      </c>
      <c r="F379" s="44">
        <v>198</v>
      </c>
      <c r="G379" s="52"/>
      <c r="H379" s="46"/>
    </row>
    <row r="380" spans="1:8">
      <c r="A380" s="43"/>
      <c r="B380" s="43"/>
      <c r="C380" s="43" t="s">
        <v>312</v>
      </c>
      <c r="D380" s="44">
        <v>1317</v>
      </c>
      <c r="E380" s="44">
        <v>353</v>
      </c>
      <c r="F380" s="44">
        <v>0</v>
      </c>
      <c r="G380" s="52"/>
      <c r="H380" s="46"/>
    </row>
    <row r="381" spans="1:8">
      <c r="A381" s="43"/>
      <c r="B381" s="43"/>
      <c r="C381" s="43" t="s">
        <v>313</v>
      </c>
      <c r="D381" s="44">
        <v>541</v>
      </c>
      <c r="E381" s="44">
        <v>147</v>
      </c>
      <c r="F381" s="44">
        <v>0</v>
      </c>
      <c r="G381" s="52"/>
      <c r="H381" s="46"/>
    </row>
    <row r="382" spans="1:8">
      <c r="A382" s="43"/>
      <c r="B382" s="43"/>
      <c r="C382" s="43" t="s">
        <v>147</v>
      </c>
      <c r="D382" s="44">
        <v>1254</v>
      </c>
      <c r="E382" s="44">
        <v>339</v>
      </c>
      <c r="F382" s="44">
        <v>0</v>
      </c>
      <c r="G382" s="52"/>
      <c r="H382" s="46"/>
    </row>
    <row r="383" spans="1:8">
      <c r="A383" s="43"/>
      <c r="B383" s="43"/>
      <c r="C383" s="43" t="s">
        <v>211</v>
      </c>
      <c r="D383" s="44">
        <v>1325</v>
      </c>
      <c r="E383" s="44">
        <v>350</v>
      </c>
      <c r="F383" s="44">
        <v>0</v>
      </c>
      <c r="G383" s="52"/>
      <c r="H383" s="46"/>
    </row>
    <row r="384" spans="1:8">
      <c r="A384" s="43"/>
      <c r="B384" s="43"/>
      <c r="C384" s="43" t="s">
        <v>314</v>
      </c>
      <c r="D384" s="44">
        <v>830</v>
      </c>
      <c r="E384" s="44">
        <v>232</v>
      </c>
      <c r="F384" s="44">
        <v>0</v>
      </c>
      <c r="G384" s="52"/>
      <c r="H384" s="46"/>
    </row>
    <row r="385" spans="1:8">
      <c r="A385" s="43"/>
      <c r="B385" s="43"/>
      <c r="C385" s="43" t="s">
        <v>315</v>
      </c>
      <c r="D385" s="44">
        <v>924</v>
      </c>
      <c r="E385" s="44">
        <v>244</v>
      </c>
      <c r="F385" s="44">
        <v>0</v>
      </c>
      <c r="G385" s="52"/>
      <c r="H385" s="46"/>
    </row>
    <row r="386" spans="1:8">
      <c r="A386" s="43"/>
      <c r="B386" s="43"/>
      <c r="C386" s="43" t="s">
        <v>316</v>
      </c>
      <c r="D386" s="44">
        <v>867</v>
      </c>
      <c r="E386" s="44">
        <v>247</v>
      </c>
      <c r="F386" s="44">
        <v>174</v>
      </c>
      <c r="G386" s="52"/>
      <c r="H386" s="46"/>
    </row>
    <row r="387" spans="1:8">
      <c r="A387" s="43"/>
      <c r="B387" s="43"/>
      <c r="C387" s="43" t="s">
        <v>71</v>
      </c>
      <c r="D387" s="44"/>
      <c r="E387" s="44"/>
      <c r="F387" s="44">
        <v>869</v>
      </c>
      <c r="G387" s="52"/>
      <c r="H387" s="46"/>
    </row>
    <row r="388" spans="1:8">
      <c r="A388" s="43"/>
      <c r="B388" s="43"/>
      <c r="C388" s="47" t="s">
        <v>5</v>
      </c>
      <c r="D388" s="48">
        <f>SUM(D369:D386)</f>
        <v>18479</v>
      </c>
      <c r="E388" s="48">
        <f>SUM(E369:E386)</f>
        <v>5111</v>
      </c>
      <c r="F388" s="48">
        <f>SUM(F369:F387)</f>
        <v>1241</v>
      </c>
      <c r="G388" s="41">
        <f>F388/E388*100</f>
        <v>24.2809626296224</v>
      </c>
      <c r="H388" s="50" t="s">
        <v>25</v>
      </c>
    </row>
    <row r="389" ht="9" customHeight="1" spans="1:8">
      <c r="A389" s="43"/>
      <c r="B389" s="43"/>
      <c r="C389" s="43"/>
      <c r="D389" s="44"/>
      <c r="E389" s="44"/>
      <c r="F389" s="43"/>
      <c r="G389" s="52"/>
      <c r="H389" s="46"/>
    </row>
    <row r="390" spans="1:8">
      <c r="A390" s="43">
        <v>18</v>
      </c>
      <c r="B390" s="43" t="s">
        <v>317</v>
      </c>
      <c r="C390" s="43" t="s">
        <v>318</v>
      </c>
      <c r="D390" s="44">
        <v>291</v>
      </c>
      <c r="E390" s="44">
        <v>87</v>
      </c>
      <c r="F390" s="44">
        <v>0</v>
      </c>
      <c r="G390" s="52"/>
      <c r="H390" s="46"/>
    </row>
    <row r="391" spans="1:8">
      <c r="A391" s="43"/>
      <c r="B391" s="43"/>
      <c r="C391" s="43" t="s">
        <v>263</v>
      </c>
      <c r="D391" s="44">
        <v>512</v>
      </c>
      <c r="E391" s="44">
        <v>146</v>
      </c>
      <c r="F391" s="44">
        <v>27</v>
      </c>
      <c r="G391" s="52"/>
      <c r="H391" s="46"/>
    </row>
    <row r="392" spans="1:8">
      <c r="A392" s="43"/>
      <c r="B392" s="43"/>
      <c r="C392" s="43" t="s">
        <v>319</v>
      </c>
      <c r="D392" s="44">
        <v>348</v>
      </c>
      <c r="E392" s="44">
        <v>97</v>
      </c>
      <c r="F392" s="44">
        <v>0</v>
      </c>
      <c r="G392" s="52"/>
      <c r="H392" s="46"/>
    </row>
    <row r="393" spans="1:8">
      <c r="A393" s="43"/>
      <c r="B393" s="43"/>
      <c r="C393" s="43" t="s">
        <v>320</v>
      </c>
      <c r="D393" s="44">
        <v>317</v>
      </c>
      <c r="E393" s="44">
        <v>94</v>
      </c>
      <c r="F393" s="44">
        <v>0</v>
      </c>
      <c r="G393" s="52"/>
      <c r="H393" s="46"/>
    </row>
    <row r="394" spans="1:8">
      <c r="A394" s="43"/>
      <c r="B394" s="43"/>
      <c r="C394" s="43" t="s">
        <v>239</v>
      </c>
      <c r="D394" s="44">
        <v>392</v>
      </c>
      <c r="E394" s="44">
        <v>110</v>
      </c>
      <c r="F394" s="44">
        <v>0</v>
      </c>
      <c r="G394" s="52"/>
      <c r="H394" s="46"/>
    </row>
    <row r="395" spans="1:8">
      <c r="A395" s="43"/>
      <c r="B395" s="43"/>
      <c r="C395" s="43" t="s">
        <v>321</v>
      </c>
      <c r="D395" s="44">
        <v>541</v>
      </c>
      <c r="E395" s="44">
        <v>166</v>
      </c>
      <c r="F395" s="44">
        <v>166</v>
      </c>
      <c r="G395" s="52"/>
      <c r="H395" s="46"/>
    </row>
    <row r="396" spans="1:8">
      <c r="A396" s="43"/>
      <c r="B396" s="43"/>
      <c r="C396" s="43" t="s">
        <v>322</v>
      </c>
      <c r="D396" s="44">
        <v>1203</v>
      </c>
      <c r="E396" s="44">
        <v>363</v>
      </c>
      <c r="F396" s="44">
        <v>354</v>
      </c>
      <c r="G396" s="52"/>
      <c r="H396" s="46"/>
    </row>
    <row r="397" spans="1:8">
      <c r="A397" s="43"/>
      <c r="B397" s="43"/>
      <c r="C397" s="43" t="s">
        <v>323</v>
      </c>
      <c r="D397" s="44">
        <v>1025</v>
      </c>
      <c r="E397" s="44">
        <v>275</v>
      </c>
      <c r="F397" s="109">
        <v>277</v>
      </c>
      <c r="G397" s="52"/>
      <c r="H397" s="46"/>
    </row>
    <row r="398" spans="1:8">
      <c r="A398" s="43"/>
      <c r="B398" s="43"/>
      <c r="C398" s="43" t="s">
        <v>324</v>
      </c>
      <c r="D398" s="44">
        <v>950</v>
      </c>
      <c r="E398" s="44">
        <v>254</v>
      </c>
      <c r="F398" s="109">
        <v>0</v>
      </c>
      <c r="G398" s="52"/>
      <c r="H398" s="46"/>
    </row>
    <row r="399" spans="1:8">
      <c r="A399" s="43"/>
      <c r="B399" s="43"/>
      <c r="C399" s="43" t="s">
        <v>325</v>
      </c>
      <c r="D399" s="44">
        <v>554</v>
      </c>
      <c r="E399" s="44">
        <v>117</v>
      </c>
      <c r="F399" s="44">
        <v>0</v>
      </c>
      <c r="G399" s="52"/>
      <c r="H399" s="46"/>
    </row>
    <row r="400" spans="1:8">
      <c r="A400" s="43"/>
      <c r="B400" s="43"/>
      <c r="C400" s="47" t="s">
        <v>5</v>
      </c>
      <c r="D400" s="48">
        <f>SUM(D390:D399)</f>
        <v>6133</v>
      </c>
      <c r="E400" s="48">
        <f>SUM(E390:E399)</f>
        <v>1709</v>
      </c>
      <c r="F400" s="48">
        <f>SUM(F390:F399)</f>
        <v>824</v>
      </c>
      <c r="G400" s="41">
        <f>F400/E400*100</f>
        <v>48.2153306026916</v>
      </c>
      <c r="H400" s="50" t="s">
        <v>25</v>
      </c>
    </row>
    <row r="401" ht="9" customHeight="1" spans="1:8">
      <c r="A401" s="43"/>
      <c r="B401" s="43"/>
      <c r="C401" s="43"/>
      <c r="D401" s="44"/>
      <c r="E401" s="44"/>
      <c r="F401" s="43"/>
      <c r="G401" s="52"/>
      <c r="H401" s="46"/>
    </row>
    <row r="402" spans="1:8">
      <c r="A402" s="43">
        <v>19</v>
      </c>
      <c r="B402" s="43" t="s">
        <v>326</v>
      </c>
      <c r="C402" s="43" t="s">
        <v>327</v>
      </c>
      <c r="D402" s="44">
        <v>1330</v>
      </c>
      <c r="E402" s="44">
        <v>339</v>
      </c>
      <c r="F402" s="44">
        <v>69</v>
      </c>
      <c r="G402" s="52"/>
      <c r="H402" s="46"/>
    </row>
    <row r="403" spans="1:8">
      <c r="A403" s="43"/>
      <c r="B403" s="43"/>
      <c r="C403" s="43" t="s">
        <v>328</v>
      </c>
      <c r="D403" s="44">
        <v>285</v>
      </c>
      <c r="E403" s="44">
        <v>73</v>
      </c>
      <c r="F403" s="44">
        <v>0</v>
      </c>
      <c r="G403" s="52"/>
      <c r="H403" s="46"/>
    </row>
    <row r="404" spans="1:8">
      <c r="A404" s="43"/>
      <c r="B404" s="43"/>
      <c r="C404" s="43" t="s">
        <v>329</v>
      </c>
      <c r="D404" s="44">
        <v>744</v>
      </c>
      <c r="E404" s="44">
        <v>197</v>
      </c>
      <c r="F404" s="44">
        <v>0</v>
      </c>
      <c r="G404" s="52"/>
      <c r="H404" s="46"/>
    </row>
    <row r="405" spans="1:8">
      <c r="A405" s="43"/>
      <c r="B405" s="43"/>
      <c r="C405" s="43" t="s">
        <v>244</v>
      </c>
      <c r="D405" s="44">
        <v>731</v>
      </c>
      <c r="E405" s="44">
        <v>210</v>
      </c>
      <c r="F405" s="44">
        <v>0</v>
      </c>
      <c r="G405" s="52"/>
      <c r="H405" s="46"/>
    </row>
    <row r="406" spans="1:8">
      <c r="A406" s="43"/>
      <c r="B406" s="43"/>
      <c r="C406" s="43" t="s">
        <v>67</v>
      </c>
      <c r="D406" s="44">
        <v>941</v>
      </c>
      <c r="E406" s="44">
        <v>252</v>
      </c>
      <c r="F406" s="44">
        <v>0</v>
      </c>
      <c r="G406" s="52"/>
      <c r="H406" s="46"/>
    </row>
    <row r="407" spans="1:8">
      <c r="A407" s="43"/>
      <c r="B407" s="43"/>
      <c r="C407" s="43" t="s">
        <v>330</v>
      </c>
      <c r="D407" s="44">
        <v>333</v>
      </c>
      <c r="E407" s="44">
        <v>85</v>
      </c>
      <c r="F407" s="44">
        <v>0</v>
      </c>
      <c r="G407" s="52"/>
      <c r="H407" s="46"/>
    </row>
    <row r="408" spans="1:8">
      <c r="A408" s="43"/>
      <c r="B408" s="43"/>
      <c r="C408" s="43" t="s">
        <v>331</v>
      </c>
      <c r="D408" s="44">
        <v>1793</v>
      </c>
      <c r="E408" s="44">
        <v>465</v>
      </c>
      <c r="F408" s="44">
        <v>0</v>
      </c>
      <c r="G408" s="52"/>
      <c r="H408" s="46"/>
    </row>
    <row r="409" spans="1:8">
      <c r="A409" s="43"/>
      <c r="B409" s="43"/>
      <c r="C409" s="43" t="s">
        <v>332</v>
      </c>
      <c r="D409" s="44">
        <v>2165</v>
      </c>
      <c r="E409" s="44">
        <v>584</v>
      </c>
      <c r="F409" s="44">
        <v>0</v>
      </c>
      <c r="G409" s="52"/>
      <c r="H409" s="46"/>
    </row>
    <row r="410" spans="1:8">
      <c r="A410" s="43"/>
      <c r="B410" s="43"/>
      <c r="C410" s="43" t="s">
        <v>171</v>
      </c>
      <c r="D410" s="44">
        <v>848</v>
      </c>
      <c r="E410" s="44">
        <v>229</v>
      </c>
      <c r="F410" s="44">
        <v>0</v>
      </c>
      <c r="G410" s="52"/>
      <c r="H410" s="46"/>
    </row>
    <row r="411" spans="1:8">
      <c r="A411" s="43"/>
      <c r="B411" s="43"/>
      <c r="C411" s="47" t="s">
        <v>5</v>
      </c>
      <c r="D411" s="48">
        <f>SUM(D402:D410)</f>
        <v>9170</v>
      </c>
      <c r="E411" s="48">
        <f>SUM(E402:E410)</f>
        <v>2434</v>
      </c>
      <c r="F411" s="48">
        <f>SUM(F402:F410)</f>
        <v>69</v>
      </c>
      <c r="G411" s="41">
        <f>F411/E411*100</f>
        <v>2.83483976992605</v>
      </c>
      <c r="H411" s="50" t="s">
        <v>25</v>
      </c>
    </row>
    <row r="412" spans="1:8">
      <c r="A412" s="43"/>
      <c r="B412" s="43"/>
      <c r="C412" s="43"/>
      <c r="D412" s="44"/>
      <c r="E412" s="44"/>
      <c r="F412" s="43"/>
      <c r="G412" s="52"/>
      <c r="H412" s="46"/>
    </row>
    <row r="413" spans="1:8">
      <c r="A413" s="110"/>
      <c r="B413" s="110"/>
      <c r="C413" s="110"/>
      <c r="D413" s="111"/>
      <c r="E413" s="111"/>
      <c r="F413" s="110"/>
      <c r="G413" s="110"/>
      <c r="H413" s="110"/>
    </row>
    <row r="414" spans="1:8">
      <c r="A414" s="107" t="s">
        <v>369</v>
      </c>
      <c r="B414" s="107"/>
      <c r="C414" s="107"/>
      <c r="D414" s="107"/>
      <c r="E414" s="107"/>
      <c r="F414" s="107"/>
      <c r="G414" s="107"/>
      <c r="H414" s="107"/>
    </row>
    <row r="415" spans="1:8">
      <c r="A415" s="28" t="s">
        <v>1</v>
      </c>
      <c r="B415" s="29" t="s">
        <v>2</v>
      </c>
      <c r="C415" s="29" t="s">
        <v>3</v>
      </c>
      <c r="D415" s="30" t="s">
        <v>4</v>
      </c>
      <c r="E415" s="30" t="s">
        <v>5</v>
      </c>
      <c r="F415" s="30" t="s">
        <v>6</v>
      </c>
      <c r="G415" s="28" t="s">
        <v>7</v>
      </c>
      <c r="H415" s="32"/>
    </row>
    <row r="416" spans="1:8">
      <c r="A416" s="33"/>
      <c r="B416" s="34"/>
      <c r="C416" s="34"/>
      <c r="D416" s="35" t="s">
        <v>8</v>
      </c>
      <c r="E416" s="35" t="s">
        <v>9</v>
      </c>
      <c r="F416" s="35" t="s">
        <v>9</v>
      </c>
      <c r="G416" s="33"/>
      <c r="H416" s="37"/>
    </row>
    <row r="417" spans="1:8">
      <c r="A417" s="43">
        <v>20</v>
      </c>
      <c r="B417" s="43" t="s">
        <v>333</v>
      </c>
      <c r="C417" s="43"/>
      <c r="D417" s="44"/>
      <c r="E417" s="44"/>
      <c r="F417" s="43"/>
      <c r="G417" s="52"/>
      <c r="H417" s="46"/>
    </row>
    <row r="418" spans="1:8">
      <c r="A418" s="43"/>
      <c r="B418" s="43"/>
      <c r="C418" s="43" t="s">
        <v>334</v>
      </c>
      <c r="D418" s="44">
        <v>634</v>
      </c>
      <c r="E418" s="44">
        <v>166</v>
      </c>
      <c r="F418" s="44">
        <v>0</v>
      </c>
      <c r="G418" s="52"/>
      <c r="H418" s="46"/>
    </row>
    <row r="419" spans="1:8">
      <c r="A419" s="43"/>
      <c r="B419" s="43"/>
      <c r="C419" s="43" t="s">
        <v>335</v>
      </c>
      <c r="D419" s="44">
        <v>648</v>
      </c>
      <c r="E419" s="44">
        <v>166</v>
      </c>
      <c r="F419" s="44">
        <v>0</v>
      </c>
      <c r="G419" s="52"/>
      <c r="H419" s="46"/>
    </row>
    <row r="420" spans="1:8">
      <c r="A420" s="43"/>
      <c r="B420" s="43"/>
      <c r="C420" s="43" t="s">
        <v>336</v>
      </c>
      <c r="D420" s="44">
        <v>898</v>
      </c>
      <c r="E420" s="44">
        <v>230</v>
      </c>
      <c r="F420" s="44">
        <v>110</v>
      </c>
      <c r="G420" s="52"/>
      <c r="H420" s="46"/>
    </row>
    <row r="421" spans="1:8">
      <c r="A421" s="43"/>
      <c r="B421" s="43"/>
      <c r="C421" s="43" t="s">
        <v>337</v>
      </c>
      <c r="D421" s="44">
        <v>663</v>
      </c>
      <c r="E421" s="44">
        <v>167</v>
      </c>
      <c r="F421" s="44">
        <v>0</v>
      </c>
      <c r="G421" s="52"/>
      <c r="H421" s="46"/>
    </row>
    <row r="422" spans="1:8">
      <c r="A422" s="43"/>
      <c r="B422" s="43"/>
      <c r="C422" s="43" t="s">
        <v>338</v>
      </c>
      <c r="D422" s="44">
        <v>531</v>
      </c>
      <c r="E422" s="44">
        <v>134</v>
      </c>
      <c r="F422" s="44">
        <v>0</v>
      </c>
      <c r="G422" s="52"/>
      <c r="H422" s="46"/>
    </row>
    <row r="423" spans="1:8">
      <c r="A423" s="43"/>
      <c r="B423" s="43"/>
      <c r="C423" s="43" t="s">
        <v>137</v>
      </c>
      <c r="D423" s="44">
        <v>719</v>
      </c>
      <c r="E423" s="44">
        <v>201</v>
      </c>
      <c r="F423" s="44">
        <v>192</v>
      </c>
      <c r="G423" s="52"/>
      <c r="H423" s="46"/>
    </row>
    <row r="424" spans="1:8">
      <c r="A424" s="43"/>
      <c r="B424" s="43"/>
      <c r="C424" s="43" t="s">
        <v>339</v>
      </c>
      <c r="D424" s="44">
        <v>837</v>
      </c>
      <c r="E424" s="44">
        <v>217</v>
      </c>
      <c r="F424" s="44">
        <v>0</v>
      </c>
      <c r="G424" s="52"/>
      <c r="H424" s="46"/>
    </row>
    <row r="425" spans="1:8">
      <c r="A425" s="43"/>
      <c r="B425" s="43"/>
      <c r="C425" s="43" t="s">
        <v>40</v>
      </c>
      <c r="D425" s="44">
        <v>1747</v>
      </c>
      <c r="E425" s="44">
        <v>463</v>
      </c>
      <c r="F425" s="44">
        <v>246</v>
      </c>
      <c r="G425" s="52"/>
      <c r="H425" s="46"/>
    </row>
    <row r="426" spans="1:8">
      <c r="A426" s="43"/>
      <c r="B426" s="43"/>
      <c r="C426" s="43" t="s">
        <v>263</v>
      </c>
      <c r="D426" s="44">
        <v>466</v>
      </c>
      <c r="E426" s="44">
        <v>126</v>
      </c>
      <c r="F426" s="44">
        <v>0</v>
      </c>
      <c r="G426" s="52"/>
      <c r="H426" s="46"/>
    </row>
    <row r="427" spans="1:8">
      <c r="A427" s="43"/>
      <c r="B427" s="43"/>
      <c r="C427" s="43" t="s">
        <v>340</v>
      </c>
      <c r="D427" s="44">
        <v>499</v>
      </c>
      <c r="E427" s="44">
        <v>142</v>
      </c>
      <c r="F427" s="44">
        <v>0</v>
      </c>
      <c r="G427" s="52"/>
      <c r="H427" s="46"/>
    </row>
    <row r="428" spans="1:8">
      <c r="A428" s="43"/>
      <c r="B428" s="43"/>
      <c r="C428" s="43" t="s">
        <v>341</v>
      </c>
      <c r="D428" s="44">
        <v>467</v>
      </c>
      <c r="E428" s="44">
        <v>134</v>
      </c>
      <c r="F428" s="44">
        <v>134</v>
      </c>
      <c r="G428" s="52"/>
      <c r="H428" s="46"/>
    </row>
    <row r="429" spans="1:8">
      <c r="A429" s="43"/>
      <c r="B429" s="43"/>
      <c r="C429" s="43" t="s">
        <v>223</v>
      </c>
      <c r="D429" s="44">
        <v>656</v>
      </c>
      <c r="E429" s="44">
        <v>173</v>
      </c>
      <c r="F429" s="44">
        <v>151</v>
      </c>
      <c r="G429" s="52"/>
      <c r="H429" s="46"/>
    </row>
    <row r="430" spans="1:8">
      <c r="A430" s="43"/>
      <c r="B430" s="43"/>
      <c r="C430" s="43" t="s">
        <v>342</v>
      </c>
      <c r="D430" s="44">
        <v>262</v>
      </c>
      <c r="E430" s="44">
        <v>78</v>
      </c>
      <c r="F430" s="44">
        <v>0</v>
      </c>
      <c r="G430" s="52"/>
      <c r="H430" s="46"/>
    </row>
    <row r="431" spans="1:8">
      <c r="A431" s="43"/>
      <c r="B431" s="43"/>
      <c r="C431" s="43" t="s">
        <v>343</v>
      </c>
      <c r="D431" s="44">
        <v>748</v>
      </c>
      <c r="E431" s="44">
        <v>188</v>
      </c>
      <c r="F431" s="44">
        <v>127</v>
      </c>
      <c r="G431" s="52"/>
      <c r="H431" s="46"/>
    </row>
    <row r="432" spans="1:8">
      <c r="A432" s="43"/>
      <c r="B432" s="43"/>
      <c r="C432" s="47" t="s">
        <v>5</v>
      </c>
      <c r="D432" s="48">
        <f>SUM(D418:D431)</f>
        <v>9775</v>
      </c>
      <c r="E432" s="48">
        <f>SUM(E418:E431)</f>
        <v>2585</v>
      </c>
      <c r="F432" s="48">
        <f>SUM(F418:F431)</f>
        <v>960</v>
      </c>
      <c r="G432" s="41">
        <f>F432/E432*100</f>
        <v>37.137330754352</v>
      </c>
      <c r="H432" s="50" t="s">
        <v>25</v>
      </c>
    </row>
    <row r="433" spans="1:8">
      <c r="A433" s="43"/>
      <c r="B433" s="43"/>
      <c r="C433" s="43"/>
      <c r="D433" s="44"/>
      <c r="E433" s="44"/>
      <c r="F433" s="43"/>
      <c r="G433" s="52"/>
      <c r="H433" s="46"/>
    </row>
    <row r="434" spans="1:8">
      <c r="A434" s="43">
        <v>21</v>
      </c>
      <c r="B434" s="43" t="s">
        <v>344</v>
      </c>
      <c r="C434" s="43" t="s">
        <v>345</v>
      </c>
      <c r="D434" s="44">
        <v>2013</v>
      </c>
      <c r="E434" s="44">
        <v>585</v>
      </c>
      <c r="F434" s="44">
        <v>350</v>
      </c>
      <c r="G434" s="52"/>
      <c r="H434" s="46"/>
    </row>
    <row r="435" spans="1:8">
      <c r="A435" s="43"/>
      <c r="B435" s="43"/>
      <c r="C435" s="43" t="s">
        <v>346</v>
      </c>
      <c r="D435" s="44">
        <v>2366</v>
      </c>
      <c r="E435" s="44">
        <v>686</v>
      </c>
      <c r="F435" s="44">
        <v>250</v>
      </c>
      <c r="G435" s="52"/>
      <c r="H435" s="46"/>
    </row>
    <row r="436" spans="1:8">
      <c r="A436" s="43"/>
      <c r="B436" s="43"/>
      <c r="C436" s="43" t="s">
        <v>23</v>
      </c>
      <c r="D436" s="44">
        <v>1715</v>
      </c>
      <c r="E436" s="44">
        <v>488</v>
      </c>
      <c r="F436" s="44">
        <v>350</v>
      </c>
      <c r="G436" s="52"/>
      <c r="H436" s="46"/>
    </row>
    <row r="437" spans="1:8">
      <c r="A437" s="43"/>
      <c r="B437" s="43"/>
      <c r="C437" s="43" t="s">
        <v>347</v>
      </c>
      <c r="D437" s="44">
        <v>998</v>
      </c>
      <c r="E437" s="44">
        <v>274</v>
      </c>
      <c r="F437" s="44">
        <v>240</v>
      </c>
      <c r="G437" s="52"/>
      <c r="H437" s="46"/>
    </row>
    <row r="438" spans="1:8">
      <c r="A438" s="43"/>
      <c r="B438" s="43"/>
      <c r="C438" s="43" t="s">
        <v>348</v>
      </c>
      <c r="D438" s="44">
        <v>571</v>
      </c>
      <c r="E438" s="44">
        <v>174</v>
      </c>
      <c r="F438" s="44">
        <v>150</v>
      </c>
      <c r="G438" s="52"/>
      <c r="H438" s="46"/>
    </row>
    <row r="439" spans="1:8">
      <c r="A439" s="43"/>
      <c r="B439" s="43"/>
      <c r="C439" s="43" t="s">
        <v>349</v>
      </c>
      <c r="D439" s="44">
        <v>1108</v>
      </c>
      <c r="E439" s="44">
        <v>304</v>
      </c>
      <c r="F439" s="44">
        <v>200</v>
      </c>
      <c r="G439" s="52"/>
      <c r="H439" s="46"/>
    </row>
    <row r="440" spans="1:8">
      <c r="A440" s="43"/>
      <c r="B440" s="43"/>
      <c r="C440" s="43" t="s">
        <v>350</v>
      </c>
      <c r="D440" s="44">
        <v>1546</v>
      </c>
      <c r="E440" s="44">
        <v>419</v>
      </c>
      <c r="F440" s="44">
        <v>350</v>
      </c>
      <c r="G440" s="52"/>
      <c r="H440" s="46"/>
    </row>
    <row r="441" spans="1:8">
      <c r="A441" s="43"/>
      <c r="B441" s="43"/>
      <c r="C441" s="47" t="s">
        <v>5</v>
      </c>
      <c r="D441" s="48">
        <f>SUM(D434:D440)</f>
        <v>10317</v>
      </c>
      <c r="E441" s="48">
        <f>SUM(E434:E440)</f>
        <v>2930</v>
      </c>
      <c r="F441" s="48">
        <f>SUM(F434:F440)</f>
        <v>1890</v>
      </c>
      <c r="G441" s="41">
        <f>F441/E441*100</f>
        <v>64.5051194539249</v>
      </c>
      <c r="H441" s="50" t="s">
        <v>25</v>
      </c>
    </row>
    <row r="442" spans="1:8">
      <c r="A442" s="43"/>
      <c r="B442" s="43"/>
      <c r="C442" s="43"/>
      <c r="D442" s="44"/>
      <c r="E442" s="44"/>
      <c r="F442" s="43"/>
      <c r="G442" s="52"/>
      <c r="H442" s="46"/>
    </row>
    <row r="443" spans="1:8">
      <c r="A443" s="43">
        <v>22</v>
      </c>
      <c r="B443" s="43" t="s">
        <v>351</v>
      </c>
      <c r="C443" s="43" t="s">
        <v>352</v>
      </c>
      <c r="D443" s="44">
        <v>508</v>
      </c>
      <c r="E443" s="44">
        <v>139</v>
      </c>
      <c r="F443" s="44">
        <v>0</v>
      </c>
      <c r="G443" s="52"/>
      <c r="H443" s="46"/>
    </row>
    <row r="444" spans="1:8">
      <c r="A444" s="43"/>
      <c r="B444" s="43"/>
      <c r="C444" s="43" t="s">
        <v>353</v>
      </c>
      <c r="D444" s="44">
        <v>971</v>
      </c>
      <c r="E444" s="44">
        <v>267</v>
      </c>
      <c r="F444" s="44">
        <v>0</v>
      </c>
      <c r="G444" s="52"/>
      <c r="H444" s="46"/>
    </row>
    <row r="445" spans="1:8">
      <c r="A445" s="43"/>
      <c r="B445" s="43"/>
      <c r="C445" s="43" t="s">
        <v>354</v>
      </c>
      <c r="D445" s="44">
        <v>1325</v>
      </c>
      <c r="E445" s="44">
        <v>370</v>
      </c>
      <c r="F445" s="44">
        <v>0</v>
      </c>
      <c r="G445" s="52"/>
      <c r="H445" s="46"/>
    </row>
    <row r="446" spans="1:8">
      <c r="A446" s="43"/>
      <c r="B446" s="43"/>
      <c r="C446" s="43" t="s">
        <v>53</v>
      </c>
      <c r="D446" s="44">
        <v>648</v>
      </c>
      <c r="E446" s="44">
        <v>170</v>
      </c>
      <c r="F446" s="44">
        <v>0</v>
      </c>
      <c r="G446" s="52"/>
      <c r="H446" s="46"/>
    </row>
    <row r="447" spans="1:8">
      <c r="A447" s="43"/>
      <c r="B447" s="43"/>
      <c r="C447" s="43" t="s">
        <v>355</v>
      </c>
      <c r="D447" s="44">
        <v>498</v>
      </c>
      <c r="E447" s="44">
        <v>139</v>
      </c>
      <c r="F447" s="44">
        <v>0</v>
      </c>
      <c r="G447" s="52"/>
      <c r="H447" s="46"/>
    </row>
    <row r="448" spans="1:8">
      <c r="A448" s="43"/>
      <c r="B448" s="43"/>
      <c r="C448" s="43" t="s">
        <v>356</v>
      </c>
      <c r="D448" s="44">
        <v>2380</v>
      </c>
      <c r="E448" s="44">
        <v>688</v>
      </c>
      <c r="F448" s="44">
        <v>297</v>
      </c>
      <c r="G448" s="52"/>
      <c r="H448" s="46"/>
    </row>
    <row r="449" spans="1:8">
      <c r="A449" s="43"/>
      <c r="B449" s="43"/>
      <c r="C449" s="43" t="s">
        <v>357</v>
      </c>
      <c r="D449" s="44">
        <v>650</v>
      </c>
      <c r="E449" s="44">
        <v>181</v>
      </c>
      <c r="F449" s="44">
        <v>0</v>
      </c>
      <c r="G449" s="52"/>
      <c r="H449" s="46"/>
    </row>
    <row r="450" spans="1:8">
      <c r="A450" s="43"/>
      <c r="B450" s="43"/>
      <c r="C450" s="43" t="s">
        <v>263</v>
      </c>
      <c r="D450" s="44">
        <v>408</v>
      </c>
      <c r="E450" s="44">
        <v>117</v>
      </c>
      <c r="F450" s="44">
        <v>0</v>
      </c>
      <c r="G450" s="52"/>
      <c r="H450" s="46"/>
    </row>
    <row r="451" spans="1:8">
      <c r="A451" s="43"/>
      <c r="B451" s="43"/>
      <c r="C451" s="43" t="s">
        <v>358</v>
      </c>
      <c r="D451" s="44">
        <v>1022</v>
      </c>
      <c r="E451" s="44">
        <v>290</v>
      </c>
      <c r="F451" s="44">
        <v>0</v>
      </c>
      <c r="G451" s="52"/>
      <c r="H451" s="46"/>
    </row>
    <row r="452" spans="1:8">
      <c r="A452" s="43"/>
      <c r="B452" s="43"/>
      <c r="C452" s="43" t="s">
        <v>261</v>
      </c>
      <c r="D452" s="44">
        <v>607</v>
      </c>
      <c r="E452" s="44">
        <v>180</v>
      </c>
      <c r="F452" s="109">
        <v>171</v>
      </c>
      <c r="G452" s="52"/>
      <c r="H452" s="46"/>
    </row>
    <row r="453" spans="1:8">
      <c r="A453" s="43"/>
      <c r="B453" s="43"/>
      <c r="C453" s="47" t="s">
        <v>5</v>
      </c>
      <c r="D453" s="48">
        <f>SUM(D443:D452)</f>
        <v>9017</v>
      </c>
      <c r="E453" s="48">
        <f>SUM(E443:E452)</f>
        <v>2541</v>
      </c>
      <c r="F453" s="48">
        <f>SUM(F443:F452)</f>
        <v>468</v>
      </c>
      <c r="G453" s="41">
        <f>F453/E453*100</f>
        <v>18.417945690673</v>
      </c>
      <c r="H453" s="50" t="s">
        <v>25</v>
      </c>
    </row>
    <row r="454" spans="1:8">
      <c r="A454" s="98"/>
      <c r="B454" s="98"/>
      <c r="C454" s="99" t="s">
        <v>361</v>
      </c>
      <c r="D454" s="100">
        <f>D453+D441+D432+D411+D400+D388+D367+D351+D324+D307+D294+D269+D258+D224+E199+D171+D149+D107+D86+D67+D42+D18</f>
        <v>471098</v>
      </c>
      <c r="E454" s="100">
        <f>E453+E441+E432+E411+E400+E388+E367+E351+E324+E307+E294+E269+E258+E224+F199+E171+E149+E107+E86+E67+E42+E18</f>
        <v>128498</v>
      </c>
      <c r="F454" s="100">
        <f>F453+F441+F432+F411+F400+F388+F367+F351+F324+F307+F294+F269+F258+F224+G199+F171+F149+F107+F86+F67+F42+F18</f>
        <v>25122.2565458312</v>
      </c>
      <c r="G454" s="102">
        <f>F454/E454*100</f>
        <v>19.5506984901175</v>
      </c>
      <c r="H454" s="103" t="s">
        <v>25</v>
      </c>
    </row>
    <row r="455" spans="4:5">
      <c r="D455" s="17"/>
      <c r="E455" s="17"/>
    </row>
    <row r="456" spans="4:5">
      <c r="D456" s="17"/>
      <c r="E456" s="17" t="s">
        <v>363</v>
      </c>
    </row>
    <row r="457" spans="4:5">
      <c r="D457" s="17"/>
      <c r="E457" s="17" t="s">
        <v>364</v>
      </c>
    </row>
    <row r="458" spans="4:5">
      <c r="D458" s="17"/>
      <c r="E458" s="17" t="s">
        <v>365</v>
      </c>
    </row>
    <row r="459" spans="4:5">
      <c r="D459" s="17"/>
      <c r="E459" s="17"/>
    </row>
    <row r="460" spans="4:5">
      <c r="D460" s="17"/>
      <c r="E460" s="17"/>
    </row>
    <row r="461" spans="4:5">
      <c r="D461" s="17"/>
      <c r="E461" s="17"/>
    </row>
    <row r="462" spans="4:5">
      <c r="D462" s="17"/>
      <c r="E462" s="104" t="s">
        <v>366</v>
      </c>
    </row>
    <row r="463" spans="4:5">
      <c r="D463" s="17"/>
      <c r="E463" s="17" t="s">
        <v>367</v>
      </c>
    </row>
    <row r="464" spans="4:5">
      <c r="D464" s="17"/>
      <c r="E464" s="17"/>
    </row>
    <row r="465" spans="4:5">
      <c r="D465" s="17"/>
      <c r="E465" s="17"/>
    </row>
    <row r="466" spans="4:5">
      <c r="D466" s="17"/>
      <c r="E466" s="17"/>
    </row>
    <row r="467" spans="4:5">
      <c r="D467" s="17"/>
      <c r="E467" s="17"/>
    </row>
    <row r="468" spans="4:5">
      <c r="D468" s="17"/>
      <c r="E468" s="17"/>
    </row>
    <row r="469" spans="4:5">
      <c r="D469" s="17"/>
      <c r="E469" s="17"/>
    </row>
    <row r="470" spans="4:5">
      <c r="D470" s="17"/>
      <c r="E470" s="17"/>
    </row>
    <row r="471" spans="4:5">
      <c r="D471" s="17"/>
      <c r="E471" s="17"/>
    </row>
    <row r="472" spans="4:5">
      <c r="D472" s="17"/>
      <c r="E472" s="17"/>
    </row>
    <row r="473" spans="4:5">
      <c r="D473" s="17"/>
      <c r="E473" s="17"/>
    </row>
    <row r="474" spans="6:6">
      <c r="F474" s="17"/>
    </row>
    <row r="475" spans="6:6">
      <c r="F475" s="17"/>
    </row>
    <row r="476" spans="6:6">
      <c r="F476" s="17"/>
    </row>
    <row r="477" spans="6:6">
      <c r="F477" s="17"/>
    </row>
    <row r="478" spans="6:6">
      <c r="F478" s="17"/>
    </row>
    <row r="479" spans="6:6">
      <c r="F479" s="17"/>
    </row>
    <row r="480" spans="6:6">
      <c r="F480" s="17"/>
    </row>
    <row r="481" spans="6:6">
      <c r="F481" s="17"/>
    </row>
    <row r="482" spans="6:6">
      <c r="F482" s="17"/>
    </row>
  </sheetData>
  <mergeCells count="35">
    <mergeCell ref="A1:H1"/>
    <mergeCell ref="A69:H69"/>
    <mergeCell ref="A136:H136"/>
    <mergeCell ref="A203:H203"/>
    <mergeCell ref="A272:H272"/>
    <mergeCell ref="A344:H344"/>
    <mergeCell ref="A414:H414"/>
    <mergeCell ref="A2:A3"/>
    <mergeCell ref="A70:A71"/>
    <mergeCell ref="A137:A138"/>
    <mergeCell ref="A204:A205"/>
    <mergeCell ref="A273:A274"/>
    <mergeCell ref="A345:A346"/>
    <mergeCell ref="A415:A416"/>
    <mergeCell ref="B2:B3"/>
    <mergeCell ref="B70:B71"/>
    <mergeCell ref="B137:B138"/>
    <mergeCell ref="B204:B205"/>
    <mergeCell ref="B273:B274"/>
    <mergeCell ref="B345:B346"/>
    <mergeCell ref="B415:B416"/>
    <mergeCell ref="C2:C3"/>
    <mergeCell ref="C70:C71"/>
    <mergeCell ref="C137:C138"/>
    <mergeCell ref="C204:C205"/>
    <mergeCell ref="C273:C274"/>
    <mergeCell ref="C345:C346"/>
    <mergeCell ref="C415:C416"/>
    <mergeCell ref="G415:H416"/>
    <mergeCell ref="G345:H346"/>
    <mergeCell ref="G204:H205"/>
    <mergeCell ref="G273:H274"/>
    <mergeCell ref="G137:H138"/>
    <mergeCell ref="G2:H3"/>
    <mergeCell ref="G70:H71"/>
  </mergeCells>
  <pageMargins left="0.905511811023622" right="0.708661417322835" top="0.748031496062992" bottom="0.748031496062992" header="0.31496062992126" footer="0.31496062992126"/>
  <pageSetup paperSize="9" scale="7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2"/>
  <sheetViews>
    <sheetView view="pageBreakPreview" zoomScaleNormal="100" zoomScaleSheetLayoutView="100" workbookViewId="0">
      <selection activeCell="J1" sqref="J1"/>
    </sheetView>
  </sheetViews>
  <sheetFormatPr defaultColWidth="9" defaultRowHeight="15"/>
  <cols>
    <col min="1" max="1" width="6.14285714285714" customWidth="1"/>
    <col min="2" max="2" width="18.8571428571429" customWidth="1"/>
    <col min="3" max="3" width="27" customWidth="1"/>
    <col min="4" max="4" width="10.2857142857143" customWidth="1"/>
    <col min="5" max="5" width="11" customWidth="1"/>
    <col min="6" max="6" width="18.7142857142857" customWidth="1"/>
    <col min="7" max="7" width="8.85714285714286" customWidth="1"/>
    <col min="8" max="8" width="6.85714285714286" customWidth="1"/>
    <col min="11" max="11" width="9.57142857142857" customWidth="1"/>
  </cols>
  <sheetData>
    <row r="1" spans="1:8">
      <c r="A1" s="107" t="s">
        <v>370</v>
      </c>
      <c r="B1" s="107"/>
      <c r="C1" s="107"/>
      <c r="D1" s="107"/>
      <c r="E1" s="107"/>
      <c r="F1" s="107"/>
      <c r="G1" s="107"/>
      <c r="H1" s="107"/>
    </row>
    <row r="2" customHeight="1" spans="1:8">
      <c r="A2" s="28" t="s">
        <v>1</v>
      </c>
      <c r="B2" s="29" t="s">
        <v>2</v>
      </c>
      <c r="C2" s="29" t="s">
        <v>3</v>
      </c>
      <c r="D2" s="30" t="s">
        <v>4</v>
      </c>
      <c r="E2" s="30" t="s">
        <v>5</v>
      </c>
      <c r="F2" s="30" t="s">
        <v>6</v>
      </c>
      <c r="G2" s="28" t="s">
        <v>7</v>
      </c>
      <c r="H2" s="32"/>
    </row>
    <row r="3" spans="1:8">
      <c r="A3" s="33"/>
      <c r="B3" s="34"/>
      <c r="C3" s="34"/>
      <c r="D3" s="35" t="s">
        <v>8</v>
      </c>
      <c r="E3" s="35" t="s">
        <v>9</v>
      </c>
      <c r="F3" s="35" t="s">
        <v>9</v>
      </c>
      <c r="G3" s="33"/>
      <c r="H3" s="37"/>
    </row>
    <row r="4" spans="1:8">
      <c r="A4" s="38">
        <v>1</v>
      </c>
      <c r="B4" s="38" t="s">
        <v>10</v>
      </c>
      <c r="C4" s="38" t="s">
        <v>11</v>
      </c>
      <c r="D4" s="39">
        <v>669</v>
      </c>
      <c r="E4" s="39">
        <v>176</v>
      </c>
      <c r="F4" s="39">
        <f>E4*80%</f>
        <v>140.8</v>
      </c>
      <c r="G4" s="52"/>
      <c r="H4" s="42"/>
    </row>
    <row r="5" spans="1:8">
      <c r="A5" s="43"/>
      <c r="B5" s="43"/>
      <c r="C5" s="43" t="s">
        <v>12</v>
      </c>
      <c r="D5" s="44">
        <v>1752</v>
      </c>
      <c r="E5" s="44">
        <v>437</v>
      </c>
      <c r="F5" s="44">
        <f>E5*80%</f>
        <v>349.6</v>
      </c>
      <c r="G5" s="52"/>
      <c r="H5" s="46"/>
    </row>
    <row r="6" spans="1:8">
      <c r="A6" s="43"/>
      <c r="B6" s="43"/>
      <c r="C6" s="43" t="s">
        <v>13</v>
      </c>
      <c r="D6" s="44">
        <v>1605</v>
      </c>
      <c r="E6" s="44">
        <v>419</v>
      </c>
      <c r="F6" s="44">
        <f>E6*95%</f>
        <v>398.05</v>
      </c>
      <c r="G6" s="52"/>
      <c r="H6" s="46"/>
    </row>
    <row r="7" spans="1:8">
      <c r="A7" s="43"/>
      <c r="B7" s="43"/>
      <c r="C7" s="43" t="s">
        <v>14</v>
      </c>
      <c r="D7" s="44">
        <v>746</v>
      </c>
      <c r="E7" s="44">
        <v>205</v>
      </c>
      <c r="F7" s="44">
        <f>E7*90%</f>
        <v>184.5</v>
      </c>
      <c r="G7" s="52"/>
      <c r="H7" s="46"/>
    </row>
    <row r="8" spans="1:8">
      <c r="A8" s="43"/>
      <c r="B8" s="43"/>
      <c r="C8" s="43" t="s">
        <v>15</v>
      </c>
      <c r="D8" s="44">
        <v>1107</v>
      </c>
      <c r="E8" s="44">
        <v>311</v>
      </c>
      <c r="F8" s="44">
        <f>E8*90%</f>
        <v>279.9</v>
      </c>
      <c r="G8" s="52"/>
      <c r="H8" s="46"/>
    </row>
    <row r="9" spans="1:8">
      <c r="A9" s="43"/>
      <c r="B9" s="43"/>
      <c r="C9" s="43" t="s">
        <v>16</v>
      </c>
      <c r="D9" s="44">
        <v>847</v>
      </c>
      <c r="E9" s="44">
        <v>221</v>
      </c>
      <c r="F9" s="44">
        <f>E9*90%</f>
        <v>198.9</v>
      </c>
      <c r="G9" s="52"/>
      <c r="H9" s="46"/>
    </row>
    <row r="10" spans="1:8">
      <c r="A10" s="43"/>
      <c r="B10" s="43"/>
      <c r="C10" s="43" t="s">
        <v>17</v>
      </c>
      <c r="D10" s="44">
        <v>976</v>
      </c>
      <c r="E10" s="44">
        <v>260</v>
      </c>
      <c r="F10" s="44">
        <f>E10*80%</f>
        <v>208</v>
      </c>
      <c r="G10" s="52"/>
      <c r="H10" s="46"/>
    </row>
    <row r="11" spans="1:8">
      <c r="A11" s="43"/>
      <c r="B11" s="43"/>
      <c r="C11" s="43" t="s">
        <v>18</v>
      </c>
      <c r="D11" s="44">
        <v>1256</v>
      </c>
      <c r="E11" s="44">
        <v>329</v>
      </c>
      <c r="F11" s="44">
        <v>0</v>
      </c>
      <c r="G11" s="52"/>
      <c r="H11" s="46"/>
    </row>
    <row r="12" spans="1:8">
      <c r="A12" s="43"/>
      <c r="B12" s="43"/>
      <c r="C12" s="43" t="s">
        <v>19</v>
      </c>
      <c r="D12" s="44">
        <v>946</v>
      </c>
      <c r="E12" s="44">
        <v>253</v>
      </c>
      <c r="F12" s="44">
        <v>0</v>
      </c>
      <c r="G12" s="52"/>
      <c r="H12" s="46"/>
    </row>
    <row r="13" spans="1:8">
      <c r="A13" s="43"/>
      <c r="B13" s="43"/>
      <c r="C13" s="43" t="s">
        <v>20</v>
      </c>
      <c r="D13" s="44">
        <v>841</v>
      </c>
      <c r="E13" s="44">
        <v>243</v>
      </c>
      <c r="F13" s="44">
        <f>E13*90%</f>
        <v>218.7</v>
      </c>
      <c r="G13" s="52"/>
      <c r="H13" s="46"/>
    </row>
    <row r="14" spans="1:8">
      <c r="A14" s="43"/>
      <c r="B14" s="43"/>
      <c r="C14" s="43" t="s">
        <v>21</v>
      </c>
      <c r="D14" s="44">
        <v>1962</v>
      </c>
      <c r="E14" s="44">
        <v>572</v>
      </c>
      <c r="F14" s="44">
        <f>E14*90%</f>
        <v>514.8</v>
      </c>
      <c r="G14" s="52"/>
      <c r="H14" s="46"/>
    </row>
    <row r="15" spans="1:8">
      <c r="A15" s="43"/>
      <c r="B15" s="43"/>
      <c r="C15" s="43" t="s">
        <v>22</v>
      </c>
      <c r="D15" s="44">
        <v>1011</v>
      </c>
      <c r="E15" s="44">
        <v>293</v>
      </c>
      <c r="F15" s="44">
        <f>E15*90%</f>
        <v>263.7</v>
      </c>
      <c r="G15" s="52"/>
      <c r="H15" s="46"/>
    </row>
    <row r="16" spans="1:8">
      <c r="A16" s="43"/>
      <c r="B16" s="43"/>
      <c r="C16" s="43" t="s">
        <v>23</v>
      </c>
      <c r="D16" s="44">
        <v>623</v>
      </c>
      <c r="E16" s="44">
        <v>175</v>
      </c>
      <c r="F16" s="44">
        <v>0</v>
      </c>
      <c r="G16" s="52"/>
      <c r="H16" s="46"/>
    </row>
    <row r="17" spans="1:8">
      <c r="A17" s="43"/>
      <c r="B17" s="43"/>
      <c r="C17" s="43" t="s">
        <v>24</v>
      </c>
      <c r="D17" s="44">
        <v>1421</v>
      </c>
      <c r="E17" s="44">
        <v>368</v>
      </c>
      <c r="F17" s="44">
        <f>E17*90%</f>
        <v>331.2</v>
      </c>
      <c r="G17" s="52"/>
      <c r="H17" s="46"/>
    </row>
    <row r="18" spans="1:11">
      <c r="A18" s="43"/>
      <c r="B18" s="43"/>
      <c r="C18" s="47" t="s">
        <v>5</v>
      </c>
      <c r="D18" s="48">
        <f>SUM(D4:D17)</f>
        <v>15762</v>
      </c>
      <c r="E18" s="48">
        <f>SUM(E4:E17)</f>
        <v>4262</v>
      </c>
      <c r="F18" s="48">
        <f>SUM(F4:F17)</f>
        <v>3088.15</v>
      </c>
      <c r="G18" s="41">
        <v>36</v>
      </c>
      <c r="H18" s="50" t="s">
        <v>25</v>
      </c>
      <c r="K18" s="108">
        <f>E18*G18/100</f>
        <v>1534.32</v>
      </c>
    </row>
    <row r="19" spans="1:8">
      <c r="A19" s="43"/>
      <c r="B19" s="43"/>
      <c r="C19" s="43"/>
      <c r="D19" s="44"/>
      <c r="E19" s="44"/>
      <c r="F19" s="43"/>
      <c r="G19" s="52"/>
      <c r="H19" s="46"/>
    </row>
    <row r="20" spans="1:8">
      <c r="A20" s="43">
        <v>2</v>
      </c>
      <c r="B20" s="43" t="s">
        <v>26</v>
      </c>
      <c r="C20" s="43" t="s">
        <v>27</v>
      </c>
      <c r="D20" s="44">
        <v>1738</v>
      </c>
      <c r="E20" s="44">
        <v>492</v>
      </c>
      <c r="F20" s="44">
        <f>E20*90%</f>
        <v>442.8</v>
      </c>
      <c r="G20" s="52"/>
      <c r="H20" s="46"/>
    </row>
    <row r="21" spans="1:8">
      <c r="A21" s="43"/>
      <c r="B21" s="43"/>
      <c r="C21" s="43" t="s">
        <v>28</v>
      </c>
      <c r="D21" s="44">
        <v>2043</v>
      </c>
      <c r="E21" s="44">
        <v>577</v>
      </c>
      <c r="F21" s="44">
        <v>572</v>
      </c>
      <c r="G21" s="52"/>
      <c r="H21" s="46"/>
    </row>
    <row r="22" spans="1:8">
      <c r="A22" s="43"/>
      <c r="B22" s="43"/>
      <c r="C22" s="43" t="s">
        <v>29</v>
      </c>
      <c r="D22" s="44">
        <v>1531</v>
      </c>
      <c r="E22" s="44">
        <v>423</v>
      </c>
      <c r="F22" s="44">
        <v>265</v>
      </c>
      <c r="G22" s="52"/>
      <c r="H22" s="46"/>
    </row>
    <row r="23" spans="1:8">
      <c r="A23" s="43"/>
      <c r="B23" s="43"/>
      <c r="C23" s="43" t="s">
        <v>30</v>
      </c>
      <c r="D23" s="44">
        <v>1327</v>
      </c>
      <c r="E23" s="44">
        <v>391</v>
      </c>
      <c r="F23" s="44">
        <v>0</v>
      </c>
      <c r="G23" s="52"/>
      <c r="H23" s="46"/>
    </row>
    <row r="24" spans="1:8">
      <c r="A24" s="43"/>
      <c r="B24" s="43"/>
      <c r="C24" s="43" t="s">
        <v>31</v>
      </c>
      <c r="D24" s="44">
        <v>1212</v>
      </c>
      <c r="E24" s="44">
        <v>327</v>
      </c>
      <c r="F24" s="44">
        <v>0</v>
      </c>
      <c r="G24" s="52"/>
      <c r="H24" s="46"/>
    </row>
    <row r="25" spans="1:8">
      <c r="A25" s="43"/>
      <c r="B25" s="43"/>
      <c r="C25" s="43" t="s">
        <v>32</v>
      </c>
      <c r="D25" s="44">
        <v>494</v>
      </c>
      <c r="E25" s="44">
        <v>136</v>
      </c>
      <c r="F25" s="44">
        <v>0</v>
      </c>
      <c r="G25" s="52"/>
      <c r="H25" s="46"/>
    </row>
    <row r="26" spans="1:8">
      <c r="A26" s="43"/>
      <c r="B26" s="43"/>
      <c r="C26" s="43" t="s">
        <v>33</v>
      </c>
      <c r="D26" s="44">
        <v>364</v>
      </c>
      <c r="E26" s="44">
        <v>112</v>
      </c>
      <c r="F26" s="44">
        <f>E26*90%</f>
        <v>100.8</v>
      </c>
      <c r="G26" s="52"/>
      <c r="H26" s="46"/>
    </row>
    <row r="27" spans="1:8">
      <c r="A27" s="43"/>
      <c r="B27" s="43"/>
      <c r="C27" s="43" t="s">
        <v>34</v>
      </c>
      <c r="D27" s="44">
        <v>977</v>
      </c>
      <c r="E27" s="44">
        <v>287</v>
      </c>
      <c r="F27" s="44">
        <v>0</v>
      </c>
      <c r="G27" s="52"/>
      <c r="H27" s="46"/>
    </row>
    <row r="28" spans="1:8">
      <c r="A28" s="43"/>
      <c r="B28" s="43"/>
      <c r="C28" s="43" t="s">
        <v>35</v>
      </c>
      <c r="D28" s="44">
        <v>1387</v>
      </c>
      <c r="E28" s="44">
        <v>407</v>
      </c>
      <c r="F28" s="44">
        <v>403</v>
      </c>
      <c r="G28" s="52"/>
      <c r="H28" s="46"/>
    </row>
    <row r="29" spans="1:8">
      <c r="A29" s="43"/>
      <c r="B29" s="43"/>
      <c r="C29" s="43" t="s">
        <v>36</v>
      </c>
      <c r="D29" s="44">
        <v>932</v>
      </c>
      <c r="E29" s="44">
        <v>260</v>
      </c>
      <c r="F29" s="44">
        <v>0</v>
      </c>
      <c r="G29" s="52"/>
      <c r="H29" s="46"/>
    </row>
    <row r="30" spans="1:8">
      <c r="A30" s="43"/>
      <c r="B30" s="43"/>
      <c r="C30" s="43" t="s">
        <v>37</v>
      </c>
      <c r="D30" s="44">
        <v>755</v>
      </c>
      <c r="E30" s="44">
        <v>232</v>
      </c>
      <c r="F30" s="44">
        <f>E30*90%</f>
        <v>208.8</v>
      </c>
      <c r="G30" s="52"/>
      <c r="H30" s="46"/>
    </row>
    <row r="31" spans="1:8">
      <c r="A31" s="43"/>
      <c r="B31" s="43"/>
      <c r="C31" s="43" t="s">
        <v>38</v>
      </c>
      <c r="D31" s="44">
        <v>1203</v>
      </c>
      <c r="E31" s="44">
        <v>346</v>
      </c>
      <c r="F31" s="44">
        <v>0</v>
      </c>
      <c r="G31" s="52"/>
      <c r="H31" s="46"/>
    </row>
    <row r="32" spans="1:8">
      <c r="A32" s="43"/>
      <c r="B32" s="43"/>
      <c r="C32" s="43" t="s">
        <v>39</v>
      </c>
      <c r="D32" s="44">
        <v>1759</v>
      </c>
      <c r="E32" s="44">
        <v>519</v>
      </c>
      <c r="F32" s="44">
        <v>0</v>
      </c>
      <c r="G32" s="52"/>
      <c r="H32" s="46"/>
    </row>
    <row r="33" spans="1:8">
      <c r="A33" s="43"/>
      <c r="B33" s="43"/>
      <c r="C33" s="43" t="s">
        <v>40</v>
      </c>
      <c r="D33" s="44">
        <v>1399</v>
      </c>
      <c r="E33" s="44">
        <v>391</v>
      </c>
      <c r="F33" s="44">
        <v>0</v>
      </c>
      <c r="G33" s="52"/>
      <c r="H33" s="46"/>
    </row>
    <row r="34" spans="1:8">
      <c r="A34" s="43"/>
      <c r="B34" s="43"/>
      <c r="C34" s="43" t="s">
        <v>41</v>
      </c>
      <c r="D34" s="44">
        <v>1854</v>
      </c>
      <c r="E34" s="44">
        <v>504</v>
      </c>
      <c r="F34" s="44">
        <v>0</v>
      </c>
      <c r="G34" s="52"/>
      <c r="H34" s="46"/>
    </row>
    <row r="35" spans="1:8">
      <c r="A35" s="43"/>
      <c r="B35" s="43"/>
      <c r="C35" s="43" t="s">
        <v>42</v>
      </c>
      <c r="D35" s="44">
        <v>1060</v>
      </c>
      <c r="E35" s="44">
        <v>296</v>
      </c>
      <c r="F35" s="44">
        <f>E35*85%</f>
        <v>251.6</v>
      </c>
      <c r="G35" s="52"/>
      <c r="H35" s="46"/>
    </row>
    <row r="36" spans="1:8">
      <c r="A36" s="43"/>
      <c r="B36" s="43"/>
      <c r="C36" s="43" t="s">
        <v>43</v>
      </c>
      <c r="D36" s="44">
        <v>905</v>
      </c>
      <c r="E36" s="44">
        <v>234</v>
      </c>
      <c r="F36" s="44">
        <v>0</v>
      </c>
      <c r="G36" s="52"/>
      <c r="H36" s="46"/>
    </row>
    <row r="37" spans="1:8">
      <c r="A37" s="43"/>
      <c r="B37" s="43"/>
      <c r="C37" s="43" t="s">
        <v>44</v>
      </c>
      <c r="D37" s="44">
        <v>1051</v>
      </c>
      <c r="E37" s="44">
        <v>309</v>
      </c>
      <c r="F37" s="44">
        <v>0</v>
      </c>
      <c r="G37" s="52"/>
      <c r="H37" s="46"/>
    </row>
    <row r="38" spans="1:8">
      <c r="A38" s="43"/>
      <c r="B38" s="43"/>
      <c r="C38" s="43" t="s">
        <v>45</v>
      </c>
      <c r="D38" s="44">
        <v>852</v>
      </c>
      <c r="E38" s="44">
        <v>231</v>
      </c>
      <c r="F38" s="44">
        <v>0</v>
      </c>
      <c r="G38" s="52"/>
      <c r="H38" s="46"/>
    </row>
    <row r="39" spans="1:8">
      <c r="A39" s="43"/>
      <c r="B39" s="43"/>
      <c r="C39" s="43" t="s">
        <v>46</v>
      </c>
      <c r="D39" s="44">
        <v>646</v>
      </c>
      <c r="E39" s="44">
        <v>195</v>
      </c>
      <c r="F39" s="44">
        <v>183</v>
      </c>
      <c r="G39" s="52"/>
      <c r="H39" s="46"/>
    </row>
    <row r="40" spans="1:8">
      <c r="A40" s="43"/>
      <c r="B40" s="43"/>
      <c r="C40" s="43" t="s">
        <v>47</v>
      </c>
      <c r="D40" s="44">
        <v>606</v>
      </c>
      <c r="E40" s="44">
        <v>176</v>
      </c>
      <c r="F40" s="44">
        <v>0</v>
      </c>
      <c r="G40" s="52"/>
      <c r="H40" s="46"/>
    </row>
    <row r="41" spans="1:8">
      <c r="A41" s="43"/>
      <c r="B41" s="43"/>
      <c r="C41" s="43" t="s">
        <v>71</v>
      </c>
      <c r="D41" s="44"/>
      <c r="E41" s="44"/>
      <c r="F41" s="44">
        <v>1042</v>
      </c>
      <c r="G41" s="52"/>
      <c r="H41" s="46"/>
    </row>
    <row r="42" spans="1:11">
      <c r="A42" s="43"/>
      <c r="B42" s="43"/>
      <c r="C42" s="47" t="s">
        <v>5</v>
      </c>
      <c r="D42" s="48">
        <f>SUM(D20:D40)</f>
        <v>24095</v>
      </c>
      <c r="E42" s="48">
        <f>SUM(E20:E40)</f>
        <v>6845</v>
      </c>
      <c r="F42" s="48">
        <f>SUM(F20:F40)</f>
        <v>2427</v>
      </c>
      <c r="G42" s="41">
        <v>0.4</v>
      </c>
      <c r="H42" s="50" t="s">
        <v>25</v>
      </c>
      <c r="K42" s="108">
        <f>E42*G42/100</f>
        <v>27.38</v>
      </c>
    </row>
    <row r="43" ht="9" customHeight="1" spans="1:8">
      <c r="A43" s="43"/>
      <c r="B43" s="43"/>
      <c r="C43" s="43"/>
      <c r="D43" s="44"/>
      <c r="E43" s="44"/>
      <c r="F43" s="43"/>
      <c r="G43" s="52"/>
      <c r="H43" s="46"/>
    </row>
    <row r="44" spans="1:8">
      <c r="A44" s="43">
        <v>3</v>
      </c>
      <c r="B44" s="43" t="s">
        <v>49</v>
      </c>
      <c r="C44" s="43" t="s">
        <v>50</v>
      </c>
      <c r="D44" s="44">
        <v>599</v>
      </c>
      <c r="E44" s="44">
        <v>166</v>
      </c>
      <c r="F44" s="44">
        <v>166</v>
      </c>
      <c r="G44" s="52"/>
      <c r="H44" s="46"/>
    </row>
    <row r="45" spans="1:8">
      <c r="A45" s="43"/>
      <c r="B45" s="43"/>
      <c r="C45" s="43" t="s">
        <v>51</v>
      </c>
      <c r="D45" s="44">
        <v>313</v>
      </c>
      <c r="E45" s="44">
        <v>84</v>
      </c>
      <c r="F45" s="44">
        <v>0</v>
      </c>
      <c r="G45" s="52"/>
      <c r="H45" s="46"/>
    </row>
    <row r="46" spans="1:8">
      <c r="A46" s="43"/>
      <c r="B46" s="43"/>
      <c r="C46" s="43" t="s">
        <v>52</v>
      </c>
      <c r="D46" s="44">
        <v>745</v>
      </c>
      <c r="E46" s="44">
        <v>203</v>
      </c>
      <c r="F46" s="44">
        <v>160</v>
      </c>
      <c r="G46" s="52"/>
      <c r="H46" s="46"/>
    </row>
    <row r="47" spans="1:8">
      <c r="A47" s="43"/>
      <c r="B47" s="43"/>
      <c r="C47" s="43" t="s">
        <v>53</v>
      </c>
      <c r="D47" s="44">
        <v>162</v>
      </c>
      <c r="E47" s="44">
        <v>50</v>
      </c>
      <c r="F47" s="44">
        <v>50</v>
      </c>
      <c r="G47" s="52"/>
      <c r="H47" s="46"/>
    </row>
    <row r="48" spans="1:8">
      <c r="A48" s="43"/>
      <c r="B48" s="43"/>
      <c r="C48" s="43" t="s">
        <v>54</v>
      </c>
      <c r="D48" s="44">
        <v>362</v>
      </c>
      <c r="E48" s="44">
        <v>102</v>
      </c>
      <c r="F48" s="44">
        <v>102</v>
      </c>
      <c r="G48" s="52"/>
      <c r="H48" s="46"/>
    </row>
    <row r="49" spans="1:8">
      <c r="A49" s="43"/>
      <c r="B49" s="43"/>
      <c r="C49" s="43" t="s">
        <v>55</v>
      </c>
      <c r="D49" s="44">
        <v>220</v>
      </c>
      <c r="E49" s="44">
        <v>63</v>
      </c>
      <c r="F49" s="44">
        <v>63</v>
      </c>
      <c r="G49" s="52"/>
      <c r="H49" s="46"/>
    </row>
    <row r="50" spans="1:8">
      <c r="A50" s="43"/>
      <c r="B50" s="43"/>
      <c r="C50" s="43" t="s">
        <v>56</v>
      </c>
      <c r="D50" s="44">
        <v>368</v>
      </c>
      <c r="E50" s="44">
        <v>94</v>
      </c>
      <c r="F50" s="44">
        <v>94</v>
      </c>
      <c r="G50" s="52"/>
      <c r="H50" s="46"/>
    </row>
    <row r="51" spans="1:8">
      <c r="A51" s="43"/>
      <c r="B51" s="43"/>
      <c r="C51" s="43" t="s">
        <v>57</v>
      </c>
      <c r="D51" s="44">
        <v>373</v>
      </c>
      <c r="E51" s="44">
        <v>96</v>
      </c>
      <c r="F51" s="44">
        <v>0</v>
      </c>
      <c r="G51" s="52"/>
      <c r="H51" s="46"/>
    </row>
    <row r="52" spans="1:8">
      <c r="A52" s="43"/>
      <c r="B52" s="43"/>
      <c r="C52" s="43" t="s">
        <v>58</v>
      </c>
      <c r="D52" s="44">
        <v>336</v>
      </c>
      <c r="E52" s="44">
        <v>88</v>
      </c>
      <c r="F52" s="44">
        <v>88</v>
      </c>
      <c r="G52" s="52"/>
      <c r="H52" s="46"/>
    </row>
    <row r="53" spans="1:8">
      <c r="A53" s="43"/>
      <c r="B53" s="43"/>
      <c r="C53" s="43" t="s">
        <v>59</v>
      </c>
      <c r="D53" s="44">
        <v>246</v>
      </c>
      <c r="E53" s="44">
        <v>69</v>
      </c>
      <c r="F53" s="44">
        <v>69</v>
      </c>
      <c r="G53" s="52"/>
      <c r="H53" s="46"/>
    </row>
    <row r="54" spans="1:8">
      <c r="A54" s="43"/>
      <c r="B54" s="43"/>
      <c r="C54" s="43" t="s">
        <v>60</v>
      </c>
      <c r="D54" s="44">
        <v>2029</v>
      </c>
      <c r="E54" s="44">
        <v>493</v>
      </c>
      <c r="F54" s="44">
        <v>0</v>
      </c>
      <c r="G54" s="52"/>
      <c r="H54" s="46"/>
    </row>
    <row r="55" spans="1:8">
      <c r="A55" s="43"/>
      <c r="B55" s="43"/>
      <c r="C55" s="43" t="s">
        <v>61</v>
      </c>
      <c r="D55" s="44">
        <v>445</v>
      </c>
      <c r="E55" s="44">
        <v>125</v>
      </c>
      <c r="F55" s="44">
        <v>125</v>
      </c>
      <c r="G55" s="52"/>
      <c r="H55" s="46"/>
    </row>
    <row r="56" spans="1:8">
      <c r="A56" s="43"/>
      <c r="B56" s="43"/>
      <c r="C56" s="43" t="s">
        <v>24</v>
      </c>
      <c r="D56" s="44">
        <v>543</v>
      </c>
      <c r="E56" s="44">
        <v>147</v>
      </c>
      <c r="F56" s="44">
        <v>0</v>
      </c>
      <c r="G56" s="52"/>
      <c r="H56" s="46"/>
    </row>
    <row r="57" spans="1:8">
      <c r="A57" s="43"/>
      <c r="B57" s="43"/>
      <c r="C57" s="43" t="s">
        <v>62</v>
      </c>
      <c r="D57" s="44">
        <v>447</v>
      </c>
      <c r="E57" s="44">
        <v>117</v>
      </c>
      <c r="F57" s="44">
        <v>0</v>
      </c>
      <c r="G57" s="52"/>
      <c r="H57" s="46"/>
    </row>
    <row r="58" spans="1:8">
      <c r="A58" s="43"/>
      <c r="B58" s="43"/>
      <c r="C58" s="43" t="s">
        <v>63</v>
      </c>
      <c r="D58" s="44">
        <v>554</v>
      </c>
      <c r="E58" s="44">
        <v>154</v>
      </c>
      <c r="F58" s="44">
        <v>0</v>
      </c>
      <c r="G58" s="52"/>
      <c r="H58" s="46"/>
    </row>
    <row r="59" spans="1:8">
      <c r="A59" s="43"/>
      <c r="B59" s="43"/>
      <c r="C59" s="43" t="s">
        <v>64</v>
      </c>
      <c r="D59" s="44">
        <v>2066</v>
      </c>
      <c r="E59" s="44">
        <v>577</v>
      </c>
      <c r="F59" s="44">
        <v>0</v>
      </c>
      <c r="G59" s="52"/>
      <c r="H59" s="46"/>
    </row>
    <row r="60" spans="1:8">
      <c r="A60" s="43"/>
      <c r="B60" s="43"/>
      <c r="C60" s="43" t="s">
        <v>65</v>
      </c>
      <c r="D60" s="44">
        <v>624</v>
      </c>
      <c r="E60" s="44">
        <v>171</v>
      </c>
      <c r="F60" s="44">
        <v>167</v>
      </c>
      <c r="G60" s="52"/>
      <c r="H60" s="46"/>
    </row>
    <row r="61" spans="1:8">
      <c r="A61" s="43"/>
      <c r="B61" s="43"/>
      <c r="C61" s="43" t="s">
        <v>66</v>
      </c>
      <c r="D61" s="44">
        <v>1183</v>
      </c>
      <c r="E61" s="44">
        <v>317</v>
      </c>
      <c r="F61" s="44">
        <v>0</v>
      </c>
      <c r="G61" s="52"/>
      <c r="H61" s="46"/>
    </row>
    <row r="62" spans="1:8">
      <c r="A62" s="43"/>
      <c r="B62" s="43"/>
      <c r="C62" s="43" t="s">
        <v>67</v>
      </c>
      <c r="D62" s="44">
        <v>401</v>
      </c>
      <c r="E62" s="44">
        <v>106</v>
      </c>
      <c r="F62" s="44">
        <v>0</v>
      </c>
      <c r="G62" s="52"/>
      <c r="H62" s="46"/>
    </row>
    <row r="63" spans="1:8">
      <c r="A63" s="43"/>
      <c r="B63" s="43"/>
      <c r="C63" s="43" t="s">
        <v>68</v>
      </c>
      <c r="D63" s="44">
        <v>952</v>
      </c>
      <c r="E63" s="44">
        <v>269</v>
      </c>
      <c r="F63" s="44">
        <v>0</v>
      </c>
      <c r="G63" s="52"/>
      <c r="H63" s="46"/>
    </row>
    <row r="64" spans="1:8">
      <c r="A64" s="43"/>
      <c r="B64" s="43"/>
      <c r="C64" s="43" t="s">
        <v>69</v>
      </c>
      <c r="D64" s="44">
        <v>404</v>
      </c>
      <c r="E64" s="44">
        <v>109</v>
      </c>
      <c r="F64" s="44">
        <f>E64*70%</f>
        <v>76.3</v>
      </c>
      <c r="G64" s="52"/>
      <c r="H64" s="46"/>
    </row>
    <row r="65" spans="1:8">
      <c r="A65" s="43"/>
      <c r="B65" s="43"/>
      <c r="C65" s="43" t="s">
        <v>70</v>
      </c>
      <c r="D65" s="44">
        <v>989</v>
      </c>
      <c r="E65" s="44">
        <v>259</v>
      </c>
      <c r="F65" s="44">
        <v>203</v>
      </c>
      <c r="G65" s="52"/>
      <c r="H65" s="46"/>
    </row>
    <row r="66" spans="1:8">
      <c r="A66" s="43"/>
      <c r="B66" s="43"/>
      <c r="C66" s="43" t="s">
        <v>71</v>
      </c>
      <c r="D66" s="44"/>
      <c r="E66" s="44"/>
      <c r="F66" s="44">
        <v>653</v>
      </c>
      <c r="G66" s="52"/>
      <c r="H66" s="46"/>
    </row>
    <row r="67" spans="1:11">
      <c r="A67" s="54"/>
      <c r="B67" s="54"/>
      <c r="C67" s="55" t="s">
        <v>5</v>
      </c>
      <c r="D67" s="56">
        <f>SUM(D44:D66)</f>
        <v>14361</v>
      </c>
      <c r="E67" s="56">
        <f>SUM(E44:E66)</f>
        <v>3859</v>
      </c>
      <c r="F67" s="56">
        <f>SUM(F44:F66)</f>
        <v>2016.3</v>
      </c>
      <c r="G67" s="58">
        <f>F67/E67*100</f>
        <v>52.2492873801503</v>
      </c>
      <c r="H67" s="59" t="s">
        <v>25</v>
      </c>
      <c r="K67" s="108">
        <f>E67*G67/100</f>
        <v>2016.3</v>
      </c>
    </row>
    <row r="68" spans="4:5">
      <c r="D68" s="17"/>
      <c r="E68" s="17"/>
    </row>
    <row r="69" spans="1:8">
      <c r="A69" s="107" t="s">
        <v>371</v>
      </c>
      <c r="B69" s="107"/>
      <c r="C69" s="107"/>
      <c r="D69" s="107"/>
      <c r="E69" s="107"/>
      <c r="F69" s="107"/>
      <c r="G69" s="107"/>
      <c r="H69" s="107"/>
    </row>
    <row r="70" customHeight="1" spans="1:8">
      <c r="A70" s="28" t="s">
        <v>1</v>
      </c>
      <c r="B70" s="29" t="s">
        <v>2</v>
      </c>
      <c r="C70" s="29" t="s">
        <v>3</v>
      </c>
      <c r="D70" s="30" t="s">
        <v>4</v>
      </c>
      <c r="E70" s="30" t="s">
        <v>5</v>
      </c>
      <c r="F70" s="30" t="s">
        <v>6</v>
      </c>
      <c r="G70" s="28" t="s">
        <v>7</v>
      </c>
      <c r="H70" s="32"/>
    </row>
    <row r="71" spans="1:8">
      <c r="A71" s="33"/>
      <c r="B71" s="34"/>
      <c r="C71" s="34"/>
      <c r="D71" s="35" t="s">
        <v>8</v>
      </c>
      <c r="E71" s="35" t="s">
        <v>9</v>
      </c>
      <c r="F71" s="35" t="s">
        <v>9</v>
      </c>
      <c r="G71" s="33"/>
      <c r="H71" s="37"/>
    </row>
    <row r="72" spans="1:8">
      <c r="A72" s="43">
        <v>4</v>
      </c>
      <c r="B72" s="43" t="s">
        <v>73</v>
      </c>
      <c r="C72" s="43" t="s">
        <v>74</v>
      </c>
      <c r="D72" s="44">
        <v>849</v>
      </c>
      <c r="E72" s="44">
        <v>234</v>
      </c>
      <c r="F72" s="44">
        <v>0</v>
      </c>
      <c r="G72" s="52"/>
      <c r="H72" s="42"/>
    </row>
    <row r="73" spans="1:8">
      <c r="A73" s="43"/>
      <c r="B73" s="43"/>
      <c r="C73" s="43" t="s">
        <v>75</v>
      </c>
      <c r="D73" s="44">
        <v>865</v>
      </c>
      <c r="E73" s="44">
        <v>239</v>
      </c>
      <c r="F73" s="44">
        <v>0</v>
      </c>
      <c r="G73" s="52"/>
      <c r="H73" s="46"/>
    </row>
    <row r="74" spans="1:8">
      <c r="A74" s="43"/>
      <c r="B74" s="43"/>
      <c r="C74" s="43" t="s">
        <v>76</v>
      </c>
      <c r="D74" s="44">
        <v>1225</v>
      </c>
      <c r="E74" s="44">
        <v>314</v>
      </c>
      <c r="F74" s="44">
        <v>0</v>
      </c>
      <c r="G74" s="52"/>
      <c r="H74" s="46"/>
    </row>
    <row r="75" spans="1:8">
      <c r="A75" s="43"/>
      <c r="B75" s="43"/>
      <c r="C75" s="43" t="s">
        <v>77</v>
      </c>
      <c r="D75" s="44">
        <v>803</v>
      </c>
      <c r="E75" s="44">
        <v>227</v>
      </c>
      <c r="F75" s="44">
        <v>0</v>
      </c>
      <c r="G75" s="52"/>
      <c r="H75" s="46"/>
    </row>
    <row r="76" spans="1:8">
      <c r="A76" s="43"/>
      <c r="B76" s="43"/>
      <c r="C76" s="43" t="s">
        <v>78</v>
      </c>
      <c r="D76" s="44">
        <v>1032</v>
      </c>
      <c r="E76" s="44">
        <v>275</v>
      </c>
      <c r="F76" s="44">
        <v>0</v>
      </c>
      <c r="G76" s="52"/>
      <c r="H76" s="46"/>
    </row>
    <row r="77" spans="1:8">
      <c r="A77" s="43"/>
      <c r="B77" s="43"/>
      <c r="C77" s="43" t="s">
        <v>79</v>
      </c>
      <c r="D77" s="44">
        <v>1006</v>
      </c>
      <c r="E77" s="44">
        <v>282</v>
      </c>
      <c r="F77" s="44">
        <f>E77*62%</f>
        <v>174.84</v>
      </c>
      <c r="G77" s="52"/>
      <c r="H77" s="46"/>
    </row>
    <row r="78" spans="1:8">
      <c r="A78" s="43"/>
      <c r="B78" s="43"/>
      <c r="C78" s="43" t="s">
        <v>80</v>
      </c>
      <c r="D78" s="44">
        <v>1830</v>
      </c>
      <c r="E78" s="44">
        <v>499</v>
      </c>
      <c r="F78" s="44">
        <v>0</v>
      </c>
      <c r="G78" s="52"/>
      <c r="H78" s="46"/>
    </row>
    <row r="79" spans="1:8">
      <c r="A79" s="43"/>
      <c r="B79" s="43"/>
      <c r="C79" s="43" t="s">
        <v>81</v>
      </c>
      <c r="D79" s="44">
        <v>690</v>
      </c>
      <c r="E79" s="44">
        <v>201</v>
      </c>
      <c r="F79" s="44">
        <v>0</v>
      </c>
      <c r="G79" s="52"/>
      <c r="H79" s="46"/>
    </row>
    <row r="80" spans="1:8">
      <c r="A80" s="43"/>
      <c r="B80" s="43"/>
      <c r="C80" s="43" t="s">
        <v>82</v>
      </c>
      <c r="D80" s="44">
        <v>1967</v>
      </c>
      <c r="E80" s="44">
        <v>502</v>
      </c>
      <c r="F80" s="44">
        <v>0</v>
      </c>
      <c r="G80" s="52"/>
      <c r="H80" s="46"/>
    </row>
    <row r="81" spans="1:8">
      <c r="A81" s="43"/>
      <c r="B81" s="43"/>
      <c r="C81" s="43" t="s">
        <v>83</v>
      </c>
      <c r="D81" s="44">
        <v>327</v>
      </c>
      <c r="E81" s="44">
        <v>93</v>
      </c>
      <c r="F81" s="109">
        <v>0</v>
      </c>
      <c r="G81" s="52"/>
      <c r="H81" s="46"/>
    </row>
    <row r="82" spans="1:8">
      <c r="A82" s="43"/>
      <c r="B82" s="43"/>
      <c r="C82" s="43" t="s">
        <v>84</v>
      </c>
      <c r="D82" s="44">
        <v>876</v>
      </c>
      <c r="E82" s="44">
        <v>237</v>
      </c>
      <c r="F82" s="44">
        <v>93</v>
      </c>
      <c r="G82" s="52"/>
      <c r="H82" s="46"/>
    </row>
    <row r="83" spans="1:8">
      <c r="A83" s="43"/>
      <c r="B83" s="43"/>
      <c r="C83" s="43" t="s">
        <v>19</v>
      </c>
      <c r="D83" s="44">
        <v>555</v>
      </c>
      <c r="E83" s="44">
        <v>165</v>
      </c>
      <c r="F83" s="44">
        <v>142</v>
      </c>
      <c r="G83" s="52"/>
      <c r="H83" s="46"/>
    </row>
    <row r="84" spans="1:8">
      <c r="A84" s="43"/>
      <c r="B84" s="43"/>
      <c r="C84" s="43" t="s">
        <v>85</v>
      </c>
      <c r="D84" s="44">
        <v>816</v>
      </c>
      <c r="E84" s="44">
        <v>220</v>
      </c>
      <c r="F84" s="44">
        <v>0</v>
      </c>
      <c r="G84" s="52"/>
      <c r="H84" s="46"/>
    </row>
    <row r="85" spans="1:8">
      <c r="A85" s="43"/>
      <c r="B85" s="43"/>
      <c r="C85" s="43" t="s">
        <v>86</v>
      </c>
      <c r="D85" s="44">
        <v>1567</v>
      </c>
      <c r="E85" s="44">
        <v>404</v>
      </c>
      <c r="F85" s="44">
        <v>0</v>
      </c>
      <c r="G85" s="52"/>
      <c r="H85" s="46"/>
    </row>
    <row r="86" spans="1:8">
      <c r="A86" s="43"/>
      <c r="B86" s="43"/>
      <c r="C86" s="47" t="s">
        <v>5</v>
      </c>
      <c r="D86" s="48">
        <f>SUM(D72:D85)</f>
        <v>14408</v>
      </c>
      <c r="E86" s="48">
        <f>SUM(E72:E85)</f>
        <v>3892</v>
      </c>
      <c r="F86" s="48">
        <f>SUM(F72:F85)</f>
        <v>409.84</v>
      </c>
      <c r="G86" s="41">
        <f>F86/E86*100</f>
        <v>10.530318602261</v>
      </c>
      <c r="H86" s="50" t="s">
        <v>25</v>
      </c>
    </row>
    <row r="87" spans="1:8">
      <c r="A87" s="43"/>
      <c r="B87" s="43"/>
      <c r="C87" s="43"/>
      <c r="D87" s="44"/>
      <c r="E87" s="44"/>
      <c r="F87" s="43"/>
      <c r="G87" s="52"/>
      <c r="H87" s="46"/>
    </row>
    <row r="88" spans="1:8">
      <c r="A88" s="43">
        <v>5</v>
      </c>
      <c r="B88" s="43" t="s">
        <v>87</v>
      </c>
      <c r="C88" s="43" t="s">
        <v>88</v>
      </c>
      <c r="D88" s="44">
        <v>1424</v>
      </c>
      <c r="E88" s="44">
        <v>390</v>
      </c>
      <c r="F88" s="44">
        <v>0</v>
      </c>
      <c r="G88" s="52"/>
      <c r="H88" s="46"/>
    </row>
    <row r="89" spans="1:8">
      <c r="A89" s="43"/>
      <c r="B89" s="43"/>
      <c r="C89" s="43" t="s">
        <v>89</v>
      </c>
      <c r="D89" s="44">
        <v>1975</v>
      </c>
      <c r="E89" s="44">
        <v>542</v>
      </c>
      <c r="F89" s="44">
        <v>0</v>
      </c>
      <c r="G89" s="52"/>
      <c r="H89" s="46"/>
    </row>
    <row r="90" spans="1:8">
      <c r="A90" s="43"/>
      <c r="B90" s="43"/>
      <c r="C90" s="43" t="s">
        <v>90</v>
      </c>
      <c r="D90" s="44">
        <v>1284</v>
      </c>
      <c r="E90" s="44">
        <v>341</v>
      </c>
      <c r="F90" s="44">
        <v>0</v>
      </c>
      <c r="G90" s="52"/>
      <c r="H90" s="46"/>
    </row>
    <row r="91" spans="1:8">
      <c r="A91" s="43"/>
      <c r="B91" s="43"/>
      <c r="C91" s="43" t="s">
        <v>91</v>
      </c>
      <c r="D91" s="44">
        <v>843</v>
      </c>
      <c r="E91" s="44">
        <v>244</v>
      </c>
      <c r="F91" s="44">
        <v>0</v>
      </c>
      <c r="G91" s="52"/>
      <c r="H91" s="46"/>
    </row>
    <row r="92" spans="1:8">
      <c r="A92" s="43"/>
      <c r="B92" s="43"/>
      <c r="C92" s="43" t="s">
        <v>92</v>
      </c>
      <c r="D92" s="44">
        <v>1335</v>
      </c>
      <c r="E92" s="44">
        <v>369</v>
      </c>
      <c r="F92" s="44">
        <v>0</v>
      </c>
      <c r="G92" s="52"/>
      <c r="H92" s="46"/>
    </row>
    <row r="93" spans="1:8">
      <c r="A93" s="43"/>
      <c r="B93" s="43"/>
      <c r="C93" s="43" t="s">
        <v>61</v>
      </c>
      <c r="D93" s="44">
        <v>916</v>
      </c>
      <c r="E93" s="44">
        <v>248</v>
      </c>
      <c r="F93" s="44">
        <v>0</v>
      </c>
      <c r="G93" s="52"/>
      <c r="H93" s="46"/>
    </row>
    <row r="94" spans="1:8">
      <c r="A94" s="43"/>
      <c r="B94" s="43"/>
      <c r="C94" s="43" t="s">
        <v>93</v>
      </c>
      <c r="D94" s="44">
        <v>1220</v>
      </c>
      <c r="E94" s="44">
        <v>337</v>
      </c>
      <c r="F94" s="44">
        <v>0</v>
      </c>
      <c r="G94" s="52"/>
      <c r="H94" s="46"/>
    </row>
    <row r="95" spans="1:8">
      <c r="A95" s="43"/>
      <c r="B95" s="43"/>
      <c r="C95" s="43" t="s">
        <v>94</v>
      </c>
      <c r="D95" s="44">
        <v>884</v>
      </c>
      <c r="E95" s="44">
        <v>251</v>
      </c>
      <c r="F95" s="44">
        <v>0</v>
      </c>
      <c r="G95" s="52"/>
      <c r="H95" s="46"/>
    </row>
    <row r="96" spans="1:8">
      <c r="A96" s="43"/>
      <c r="B96" s="43"/>
      <c r="C96" s="43" t="s">
        <v>95</v>
      </c>
      <c r="D96" s="44">
        <v>1066</v>
      </c>
      <c r="E96" s="44">
        <v>302</v>
      </c>
      <c r="F96" s="44">
        <v>0</v>
      </c>
      <c r="G96" s="52"/>
      <c r="H96" s="46"/>
    </row>
    <row r="97" spans="1:8">
      <c r="A97" s="43"/>
      <c r="B97" s="43"/>
      <c r="C97" s="43" t="s">
        <v>96</v>
      </c>
      <c r="D97" s="44">
        <v>3656</v>
      </c>
      <c r="E97" s="44">
        <v>956</v>
      </c>
      <c r="F97" s="44">
        <v>0</v>
      </c>
      <c r="G97" s="52"/>
      <c r="H97" s="46"/>
    </row>
    <row r="98" spans="1:8">
      <c r="A98" s="43"/>
      <c r="B98" s="43"/>
      <c r="C98" s="43" t="s">
        <v>97</v>
      </c>
      <c r="D98" s="44">
        <v>994</v>
      </c>
      <c r="E98" s="44">
        <v>273</v>
      </c>
      <c r="F98" s="44">
        <v>0</v>
      </c>
      <c r="G98" s="52"/>
      <c r="H98" s="46"/>
    </row>
    <row r="99" spans="1:8">
      <c r="A99" s="43"/>
      <c r="B99" s="43"/>
      <c r="C99" s="43" t="s">
        <v>98</v>
      </c>
      <c r="D99" s="44">
        <v>1319</v>
      </c>
      <c r="E99" s="44">
        <v>367</v>
      </c>
      <c r="F99" s="44">
        <v>0</v>
      </c>
      <c r="G99" s="52"/>
      <c r="H99" s="46"/>
    </row>
    <row r="100" spans="1:8">
      <c r="A100" s="43"/>
      <c r="B100" s="43"/>
      <c r="C100" s="43" t="s">
        <v>99</v>
      </c>
      <c r="D100" s="44">
        <v>1434</v>
      </c>
      <c r="E100" s="44">
        <v>388</v>
      </c>
      <c r="F100" s="44">
        <v>0</v>
      </c>
      <c r="G100" s="52"/>
      <c r="H100" s="46"/>
    </row>
    <row r="101" spans="1:8">
      <c r="A101" s="43"/>
      <c r="B101" s="43"/>
      <c r="C101" s="43" t="s">
        <v>100</v>
      </c>
      <c r="D101" s="44">
        <v>2371</v>
      </c>
      <c r="E101" s="44">
        <v>625</v>
      </c>
      <c r="F101" s="44">
        <v>0</v>
      </c>
      <c r="G101" s="52"/>
      <c r="H101" s="46"/>
    </row>
    <row r="102" spans="1:8">
      <c r="A102" s="43"/>
      <c r="B102" s="43"/>
      <c r="C102" s="43" t="s">
        <v>101</v>
      </c>
      <c r="D102" s="44">
        <v>1597</v>
      </c>
      <c r="E102" s="44">
        <v>419</v>
      </c>
      <c r="F102" s="44">
        <v>0</v>
      </c>
      <c r="G102" s="52"/>
      <c r="H102" s="46"/>
    </row>
    <row r="103" spans="1:8">
      <c r="A103" s="43"/>
      <c r="B103" s="43"/>
      <c r="C103" s="43" t="s">
        <v>102</v>
      </c>
      <c r="D103" s="44">
        <v>1890</v>
      </c>
      <c r="E103" s="44">
        <v>478</v>
      </c>
      <c r="F103" s="44">
        <v>0</v>
      </c>
      <c r="G103" s="52"/>
      <c r="H103" s="46"/>
    </row>
    <row r="104" spans="1:8">
      <c r="A104" s="43"/>
      <c r="B104" s="43"/>
      <c r="C104" s="43" t="s">
        <v>103</v>
      </c>
      <c r="D104" s="44">
        <v>3347</v>
      </c>
      <c r="E104" s="44">
        <v>909</v>
      </c>
      <c r="F104" s="44">
        <v>0</v>
      </c>
      <c r="G104" s="52"/>
      <c r="H104" s="46"/>
    </row>
    <row r="105" spans="1:8">
      <c r="A105" s="43"/>
      <c r="B105" s="43"/>
      <c r="C105" s="43" t="s">
        <v>104</v>
      </c>
      <c r="D105" s="44">
        <v>865</v>
      </c>
      <c r="E105" s="44">
        <v>258</v>
      </c>
      <c r="F105" s="44">
        <v>0</v>
      </c>
      <c r="G105" s="52"/>
      <c r="H105" s="46"/>
    </row>
    <row r="106" spans="1:8">
      <c r="A106" s="43"/>
      <c r="B106" s="43"/>
      <c r="C106" s="43" t="s">
        <v>105</v>
      </c>
      <c r="D106" s="44">
        <v>366</v>
      </c>
      <c r="E106" s="44">
        <v>109</v>
      </c>
      <c r="F106" s="44">
        <v>0</v>
      </c>
      <c r="G106" s="52"/>
      <c r="H106" s="46"/>
    </row>
    <row r="107" spans="1:8">
      <c r="A107" s="43"/>
      <c r="B107" s="43"/>
      <c r="C107" s="47" t="s">
        <v>5</v>
      </c>
      <c r="D107" s="48">
        <f>SUM(D88:D106)</f>
        <v>28786</v>
      </c>
      <c r="E107" s="48">
        <f>SUM(E88:E106)</f>
        <v>7806</v>
      </c>
      <c r="F107" s="48">
        <f>SUM(F88:F106)</f>
        <v>0</v>
      </c>
      <c r="G107" s="41">
        <f>F107/E107*100</f>
        <v>0</v>
      </c>
      <c r="H107" s="50" t="s">
        <v>25</v>
      </c>
    </row>
    <row r="108" spans="1:8">
      <c r="A108" s="43"/>
      <c r="B108" s="43"/>
      <c r="C108" s="43"/>
      <c r="D108" s="44"/>
      <c r="E108" s="44"/>
      <c r="F108" s="43"/>
      <c r="G108" s="52"/>
      <c r="H108" s="46"/>
    </row>
    <row r="109" spans="1:8">
      <c r="A109" s="43">
        <v>6</v>
      </c>
      <c r="B109" s="43" t="s">
        <v>106</v>
      </c>
      <c r="C109" s="43" t="s">
        <v>107</v>
      </c>
      <c r="D109" s="44">
        <v>3025</v>
      </c>
      <c r="E109" s="44">
        <v>845</v>
      </c>
      <c r="F109" s="44">
        <v>63</v>
      </c>
      <c r="G109" s="52"/>
      <c r="H109" s="46"/>
    </row>
    <row r="110" spans="1:8">
      <c r="A110" s="43"/>
      <c r="B110" s="43"/>
      <c r="C110" s="43" t="s">
        <v>108</v>
      </c>
      <c r="D110" s="44">
        <v>6518</v>
      </c>
      <c r="E110" s="44">
        <v>1940</v>
      </c>
      <c r="F110" s="44">
        <v>528</v>
      </c>
      <c r="G110" s="52"/>
      <c r="H110" s="46"/>
    </row>
    <row r="111" spans="1:8">
      <c r="A111" s="43"/>
      <c r="B111" s="43"/>
      <c r="C111" s="43" t="s">
        <v>109</v>
      </c>
      <c r="D111" s="44">
        <v>10323</v>
      </c>
      <c r="E111" s="44">
        <v>2869</v>
      </c>
      <c r="F111" s="44">
        <v>130</v>
      </c>
      <c r="G111" s="52"/>
      <c r="H111" s="46"/>
    </row>
    <row r="112" spans="1:8">
      <c r="A112" s="43"/>
      <c r="B112" s="43"/>
      <c r="C112" s="43" t="s">
        <v>110</v>
      </c>
      <c r="D112" s="44">
        <v>3900</v>
      </c>
      <c r="E112" s="44">
        <v>1123</v>
      </c>
      <c r="F112" s="44">
        <v>227</v>
      </c>
      <c r="G112" s="52"/>
      <c r="H112" s="46"/>
    </row>
    <row r="113" spans="1:8">
      <c r="A113" s="43"/>
      <c r="B113" s="43"/>
      <c r="C113" s="43" t="s">
        <v>111</v>
      </c>
      <c r="D113" s="44">
        <v>5786</v>
      </c>
      <c r="E113" s="44">
        <v>1593</v>
      </c>
      <c r="F113" s="44">
        <v>171</v>
      </c>
      <c r="G113" s="52"/>
      <c r="H113" s="46"/>
    </row>
    <row r="114" spans="1:8">
      <c r="A114" s="43"/>
      <c r="B114" s="43"/>
      <c r="C114" s="43" t="s">
        <v>112</v>
      </c>
      <c r="D114" s="44">
        <v>12181</v>
      </c>
      <c r="E114" s="44">
        <v>3408</v>
      </c>
      <c r="F114" s="44">
        <v>368</v>
      </c>
      <c r="G114" s="52"/>
      <c r="H114" s="46"/>
    </row>
    <row r="115" spans="1:8">
      <c r="A115" s="43"/>
      <c r="B115" s="43"/>
      <c r="C115" s="43" t="s">
        <v>113</v>
      </c>
      <c r="D115" s="44">
        <v>3737</v>
      </c>
      <c r="E115" s="44">
        <v>1010</v>
      </c>
      <c r="F115" s="44">
        <v>177</v>
      </c>
      <c r="G115" s="52"/>
      <c r="H115" s="46"/>
    </row>
    <row r="116" spans="1:8">
      <c r="A116" s="43"/>
      <c r="B116" s="43"/>
      <c r="C116" s="43" t="s">
        <v>114</v>
      </c>
      <c r="D116" s="44">
        <v>3155</v>
      </c>
      <c r="E116" s="44">
        <v>975</v>
      </c>
      <c r="F116" s="44">
        <v>103</v>
      </c>
      <c r="G116" s="52"/>
      <c r="H116" s="46"/>
    </row>
    <row r="117" spans="1:8">
      <c r="A117" s="43"/>
      <c r="B117" s="43"/>
      <c r="C117" s="43" t="s">
        <v>115</v>
      </c>
      <c r="D117" s="44">
        <v>10177</v>
      </c>
      <c r="E117" s="44">
        <v>2785</v>
      </c>
      <c r="F117" s="44">
        <v>0</v>
      </c>
      <c r="G117" s="52"/>
      <c r="H117" s="46"/>
    </row>
    <row r="118" spans="1:8">
      <c r="A118" s="43"/>
      <c r="B118" s="43"/>
      <c r="C118" s="43" t="s">
        <v>116</v>
      </c>
      <c r="D118" s="44">
        <v>2820</v>
      </c>
      <c r="E118" s="44">
        <v>769</v>
      </c>
      <c r="F118" s="44">
        <v>0</v>
      </c>
      <c r="G118" s="52"/>
      <c r="H118" s="46"/>
    </row>
    <row r="119" spans="1:8">
      <c r="A119" s="43"/>
      <c r="B119" s="43"/>
      <c r="C119" s="43" t="s">
        <v>117</v>
      </c>
      <c r="D119" s="44">
        <v>3550</v>
      </c>
      <c r="E119" s="44">
        <v>943</v>
      </c>
      <c r="F119" s="44">
        <v>0</v>
      </c>
      <c r="G119" s="52"/>
      <c r="H119" s="46"/>
    </row>
    <row r="120" spans="1:8">
      <c r="A120" s="43"/>
      <c r="B120" s="43"/>
      <c r="C120" s="43" t="s">
        <v>118</v>
      </c>
      <c r="D120" s="44">
        <v>1473</v>
      </c>
      <c r="E120" s="44">
        <v>412</v>
      </c>
      <c r="F120" s="44">
        <v>0</v>
      </c>
      <c r="G120" s="52"/>
      <c r="H120" s="46"/>
    </row>
    <row r="121" spans="1:8">
      <c r="A121" s="43"/>
      <c r="B121" s="43"/>
      <c r="C121" s="43" t="s">
        <v>119</v>
      </c>
      <c r="D121" s="44">
        <v>2875</v>
      </c>
      <c r="E121" s="44">
        <v>846</v>
      </c>
      <c r="F121" s="44">
        <v>0</v>
      </c>
      <c r="G121" s="52"/>
      <c r="H121" s="46"/>
    </row>
    <row r="122" spans="1:8">
      <c r="A122" s="43"/>
      <c r="B122" s="43"/>
      <c r="C122" s="43" t="s">
        <v>120</v>
      </c>
      <c r="D122" s="44">
        <v>11110</v>
      </c>
      <c r="E122" s="44">
        <v>3034</v>
      </c>
      <c r="F122" s="44">
        <v>1188</v>
      </c>
      <c r="G122" s="52"/>
      <c r="H122" s="46"/>
    </row>
    <row r="123" spans="1:8">
      <c r="A123" s="43"/>
      <c r="B123" s="43"/>
      <c r="C123" s="43" t="s">
        <v>121</v>
      </c>
      <c r="D123" s="44">
        <v>9708</v>
      </c>
      <c r="E123" s="44">
        <v>2807</v>
      </c>
      <c r="F123" s="44">
        <v>87</v>
      </c>
      <c r="G123" s="52"/>
      <c r="H123" s="46"/>
    </row>
    <row r="124" spans="1:8">
      <c r="A124" s="43"/>
      <c r="B124" s="43"/>
      <c r="C124" s="43" t="s">
        <v>122</v>
      </c>
      <c r="D124" s="44">
        <v>5420</v>
      </c>
      <c r="E124" s="44">
        <v>1501</v>
      </c>
      <c r="F124" s="44">
        <v>322</v>
      </c>
      <c r="G124" s="52"/>
      <c r="H124" s="46"/>
    </row>
    <row r="125" spans="1:8">
      <c r="A125" s="43"/>
      <c r="B125" s="43"/>
      <c r="C125" s="43" t="s">
        <v>123</v>
      </c>
      <c r="D125" s="44">
        <v>822</v>
      </c>
      <c r="E125" s="44">
        <v>220</v>
      </c>
      <c r="F125" s="44">
        <v>0</v>
      </c>
      <c r="G125" s="52"/>
      <c r="H125" s="46"/>
    </row>
    <row r="126" spans="1:8">
      <c r="A126" s="43"/>
      <c r="B126" s="43"/>
      <c r="C126" s="43" t="s">
        <v>124</v>
      </c>
      <c r="D126" s="44">
        <v>4209</v>
      </c>
      <c r="E126" s="44">
        <v>1134</v>
      </c>
      <c r="F126" s="44">
        <v>258</v>
      </c>
      <c r="G126" s="52"/>
      <c r="H126" s="46"/>
    </row>
    <row r="127" spans="1:8">
      <c r="A127" s="43"/>
      <c r="B127" s="43"/>
      <c r="C127" s="43" t="s">
        <v>125</v>
      </c>
      <c r="D127" s="44">
        <v>2583</v>
      </c>
      <c r="E127" s="44">
        <v>698</v>
      </c>
      <c r="F127" s="44">
        <v>0</v>
      </c>
      <c r="G127" s="52"/>
      <c r="H127" s="46"/>
    </row>
    <row r="128" spans="1:8">
      <c r="A128" s="43"/>
      <c r="B128" s="43"/>
      <c r="C128" s="43" t="s">
        <v>126</v>
      </c>
      <c r="D128" s="44">
        <v>1147</v>
      </c>
      <c r="E128" s="44">
        <v>321</v>
      </c>
      <c r="F128" s="44">
        <v>0</v>
      </c>
      <c r="G128" s="52"/>
      <c r="H128" s="46"/>
    </row>
    <row r="129" spans="1:8">
      <c r="A129" s="43"/>
      <c r="B129" s="43"/>
      <c r="C129" s="43" t="s">
        <v>127</v>
      </c>
      <c r="D129" s="44">
        <v>159</v>
      </c>
      <c r="E129" s="44">
        <v>308</v>
      </c>
      <c r="F129" s="44">
        <v>0</v>
      </c>
      <c r="G129" s="52"/>
      <c r="H129" s="46"/>
    </row>
    <row r="130" spans="1:8">
      <c r="A130" s="43"/>
      <c r="B130" s="43"/>
      <c r="C130" s="43" t="s">
        <v>128</v>
      </c>
      <c r="D130" s="44">
        <v>1089</v>
      </c>
      <c r="E130" s="44">
        <v>303</v>
      </c>
      <c r="F130" s="44">
        <v>0</v>
      </c>
      <c r="G130" s="52"/>
      <c r="H130" s="46"/>
    </row>
    <row r="131" spans="1:8">
      <c r="A131" s="43"/>
      <c r="B131" s="43"/>
      <c r="C131" s="43" t="s">
        <v>129</v>
      </c>
      <c r="D131" s="44">
        <v>1628</v>
      </c>
      <c r="E131" s="44">
        <v>456</v>
      </c>
      <c r="F131" s="44">
        <v>0</v>
      </c>
      <c r="G131" s="52"/>
      <c r="H131" s="46"/>
    </row>
    <row r="132" spans="1:8">
      <c r="A132" s="43"/>
      <c r="B132" s="43"/>
      <c r="C132" s="43" t="s">
        <v>130</v>
      </c>
      <c r="D132" s="44">
        <v>1085</v>
      </c>
      <c r="E132" s="44">
        <v>295</v>
      </c>
      <c r="F132" s="44">
        <v>0</v>
      </c>
      <c r="G132" s="52"/>
      <c r="H132" s="46"/>
    </row>
    <row r="133" spans="1:8">
      <c r="A133" s="43"/>
      <c r="B133" s="43"/>
      <c r="C133" s="43" t="s">
        <v>131</v>
      </c>
      <c r="D133" s="44">
        <v>4875</v>
      </c>
      <c r="E133" s="44">
        <v>1312</v>
      </c>
      <c r="F133" s="44">
        <v>532</v>
      </c>
      <c r="G133" s="52"/>
      <c r="H133" s="46"/>
    </row>
    <row r="134" spans="1:8">
      <c r="A134" s="43"/>
      <c r="B134" s="43"/>
      <c r="C134" s="43"/>
      <c r="D134" s="44"/>
      <c r="E134" s="44"/>
      <c r="F134" s="44"/>
      <c r="G134" s="52"/>
      <c r="H134" s="46"/>
    </row>
    <row r="135" spans="1:8">
      <c r="A135" s="110"/>
      <c r="B135" s="110"/>
      <c r="C135" s="110"/>
      <c r="D135" s="111"/>
      <c r="E135" s="111"/>
      <c r="F135" s="111"/>
      <c r="G135" s="110"/>
      <c r="H135" s="110"/>
    </row>
    <row r="136" spans="1:8">
      <c r="A136" s="107" t="s">
        <v>371</v>
      </c>
      <c r="B136" s="107"/>
      <c r="C136" s="107"/>
      <c r="D136" s="107"/>
      <c r="E136" s="107"/>
      <c r="F136" s="107"/>
      <c r="G136" s="107"/>
      <c r="H136" s="107"/>
    </row>
    <row r="137" spans="1:8">
      <c r="A137" s="28" t="s">
        <v>1</v>
      </c>
      <c r="B137" s="29" t="s">
        <v>2</v>
      </c>
      <c r="C137" s="29" t="s">
        <v>3</v>
      </c>
      <c r="D137" s="30" t="s">
        <v>4</v>
      </c>
      <c r="E137" s="30" t="s">
        <v>5</v>
      </c>
      <c r="F137" s="30" t="s">
        <v>6</v>
      </c>
      <c r="G137" s="28" t="s">
        <v>7</v>
      </c>
      <c r="H137" s="32"/>
    </row>
    <row r="138" spans="1:8">
      <c r="A138" s="33"/>
      <c r="B138" s="34"/>
      <c r="C138" s="34"/>
      <c r="D138" s="35" t="s">
        <v>8</v>
      </c>
      <c r="E138" s="35" t="s">
        <v>9</v>
      </c>
      <c r="F138" s="35" t="s">
        <v>9</v>
      </c>
      <c r="G138" s="33"/>
      <c r="H138" s="37"/>
    </row>
    <row r="139" spans="1:8">
      <c r="A139" s="43"/>
      <c r="B139" s="43"/>
      <c r="C139" s="43" t="s">
        <v>132</v>
      </c>
      <c r="D139" s="44">
        <v>1691</v>
      </c>
      <c r="E139" s="44">
        <v>473</v>
      </c>
      <c r="F139" s="44">
        <v>0</v>
      </c>
      <c r="G139" s="52"/>
      <c r="H139" s="46"/>
    </row>
    <row r="140" spans="1:8">
      <c r="A140" s="43"/>
      <c r="B140" s="43"/>
      <c r="C140" s="43" t="s">
        <v>133</v>
      </c>
      <c r="D140" s="44">
        <v>1375</v>
      </c>
      <c r="E140" s="44">
        <v>397</v>
      </c>
      <c r="F140" s="44">
        <v>0</v>
      </c>
      <c r="G140" s="52"/>
      <c r="H140" s="46"/>
    </row>
    <row r="141" spans="1:8">
      <c r="A141" s="43"/>
      <c r="B141" s="43"/>
      <c r="C141" s="43" t="s">
        <v>134</v>
      </c>
      <c r="D141" s="44">
        <v>1601</v>
      </c>
      <c r="E141" s="44">
        <v>450</v>
      </c>
      <c r="F141" s="44">
        <v>0</v>
      </c>
      <c r="G141" s="52"/>
      <c r="H141" s="46"/>
    </row>
    <row r="142" spans="1:8">
      <c r="A142" s="43"/>
      <c r="B142" s="43"/>
      <c r="C142" s="43" t="s">
        <v>135</v>
      </c>
      <c r="D142" s="44">
        <v>760</v>
      </c>
      <c r="E142" s="44">
        <v>227</v>
      </c>
      <c r="F142" s="44">
        <v>0</v>
      </c>
      <c r="G142" s="52"/>
      <c r="H142" s="46"/>
    </row>
    <row r="143" spans="1:8">
      <c r="A143" s="43"/>
      <c r="B143" s="43"/>
      <c r="C143" s="43" t="s">
        <v>136</v>
      </c>
      <c r="D143" s="44">
        <v>3969</v>
      </c>
      <c r="E143" s="44">
        <v>1027</v>
      </c>
      <c r="F143" s="44">
        <v>0</v>
      </c>
      <c r="G143" s="52"/>
      <c r="H143" s="46"/>
    </row>
    <row r="144" spans="1:8">
      <c r="A144" s="43"/>
      <c r="B144" s="43"/>
      <c r="C144" s="43" t="s">
        <v>137</v>
      </c>
      <c r="D144" s="44">
        <v>892</v>
      </c>
      <c r="E144" s="44">
        <v>267</v>
      </c>
      <c r="F144" s="44">
        <v>0</v>
      </c>
      <c r="G144" s="52"/>
      <c r="H144" s="46"/>
    </row>
    <row r="145" spans="1:8">
      <c r="A145" s="43"/>
      <c r="B145" s="43"/>
      <c r="C145" s="43" t="s">
        <v>138</v>
      </c>
      <c r="D145" s="44">
        <v>876</v>
      </c>
      <c r="E145" s="44">
        <v>230</v>
      </c>
      <c r="F145" s="44">
        <v>0</v>
      </c>
      <c r="G145" s="52"/>
      <c r="H145" s="46"/>
    </row>
    <row r="146" spans="1:8">
      <c r="A146" s="43"/>
      <c r="B146" s="43"/>
      <c r="C146" s="43" t="s">
        <v>139</v>
      </c>
      <c r="D146" s="44">
        <v>933</v>
      </c>
      <c r="E146" s="44">
        <v>256</v>
      </c>
      <c r="F146" s="44">
        <v>0</v>
      </c>
      <c r="G146" s="52"/>
      <c r="H146" s="46"/>
    </row>
    <row r="147" spans="1:8">
      <c r="A147" s="43"/>
      <c r="B147" s="43"/>
      <c r="C147" s="43" t="s">
        <v>140</v>
      </c>
      <c r="D147" s="44">
        <v>903</v>
      </c>
      <c r="E147" s="44">
        <v>247</v>
      </c>
      <c r="F147" s="44">
        <v>0</v>
      </c>
      <c r="G147" s="52"/>
      <c r="H147" s="46"/>
    </row>
    <row r="148" spans="1:8">
      <c r="A148" s="43"/>
      <c r="B148" s="43"/>
      <c r="C148" s="43" t="s">
        <v>141</v>
      </c>
      <c r="D148" s="44">
        <v>1164</v>
      </c>
      <c r="E148" s="44">
        <v>331</v>
      </c>
      <c r="F148" s="44">
        <v>0</v>
      </c>
      <c r="G148" s="52"/>
      <c r="H148" s="46"/>
    </row>
    <row r="149" spans="1:8">
      <c r="A149" s="43"/>
      <c r="B149" s="43"/>
      <c r="C149" s="47" t="s">
        <v>5</v>
      </c>
      <c r="D149" s="48">
        <f>SUM(D109:D148)</f>
        <v>127519</v>
      </c>
      <c r="E149" s="48">
        <f>SUM(E109:E148)</f>
        <v>35812</v>
      </c>
      <c r="F149" s="48">
        <f>SUM(F109:F148)</f>
        <v>4154</v>
      </c>
      <c r="G149" s="41">
        <f>F149/E149*100</f>
        <v>11.5994638668603</v>
      </c>
      <c r="H149" s="50" t="s">
        <v>25</v>
      </c>
    </row>
    <row r="150" spans="1:8">
      <c r="A150" s="43"/>
      <c r="B150" s="43"/>
      <c r="C150" s="43"/>
      <c r="D150" s="44"/>
      <c r="E150" s="44"/>
      <c r="F150" s="43"/>
      <c r="G150" s="52"/>
      <c r="H150" s="46"/>
    </row>
    <row r="151" spans="1:13">
      <c r="A151" s="43">
        <v>7</v>
      </c>
      <c r="B151" s="43" t="s">
        <v>142</v>
      </c>
      <c r="C151" s="43" t="s">
        <v>143</v>
      </c>
      <c r="D151" s="44">
        <v>383</v>
      </c>
      <c r="E151" s="44">
        <v>109</v>
      </c>
      <c r="F151" s="44">
        <v>48</v>
      </c>
      <c r="G151" s="52"/>
      <c r="H151" s="46"/>
      <c r="M151">
        <v>82</v>
      </c>
    </row>
    <row r="152" spans="1:13">
      <c r="A152" s="43"/>
      <c r="B152" s="43"/>
      <c r="C152" s="43" t="s">
        <v>144</v>
      </c>
      <c r="D152" s="44">
        <v>344</v>
      </c>
      <c r="E152" s="44">
        <v>100</v>
      </c>
      <c r="F152" s="44">
        <v>0</v>
      </c>
      <c r="G152" s="52"/>
      <c r="H152" s="46"/>
      <c r="M152">
        <v>78</v>
      </c>
    </row>
    <row r="153" spans="1:13">
      <c r="A153" s="43"/>
      <c r="B153" s="43"/>
      <c r="C153" s="43" t="s">
        <v>145</v>
      </c>
      <c r="D153" s="44">
        <v>1243</v>
      </c>
      <c r="E153" s="44">
        <v>380</v>
      </c>
      <c r="F153" s="109">
        <v>200</v>
      </c>
      <c r="G153" s="52"/>
      <c r="H153" s="46"/>
      <c r="M153">
        <v>71</v>
      </c>
    </row>
    <row r="154" spans="1:13">
      <c r="A154" s="43"/>
      <c r="B154" s="43"/>
      <c r="C154" s="43" t="s">
        <v>146</v>
      </c>
      <c r="D154" s="44">
        <v>291</v>
      </c>
      <c r="E154" s="44">
        <v>87</v>
      </c>
      <c r="F154" s="44">
        <v>45</v>
      </c>
      <c r="G154" s="52"/>
      <c r="H154" s="46"/>
      <c r="M154">
        <v>58</v>
      </c>
    </row>
    <row r="155" spans="1:13">
      <c r="A155" s="43"/>
      <c r="B155" s="43"/>
      <c r="C155" s="43" t="s">
        <v>147</v>
      </c>
      <c r="D155" s="44">
        <v>1300</v>
      </c>
      <c r="E155" s="44">
        <v>366</v>
      </c>
      <c r="F155" s="44">
        <v>0</v>
      </c>
      <c r="G155" s="52"/>
      <c r="H155" s="46"/>
      <c r="M155">
        <f>SUM(M151:M154)</f>
        <v>289</v>
      </c>
    </row>
    <row r="156" spans="1:8">
      <c r="A156" s="43"/>
      <c r="B156" s="43"/>
      <c r="C156" s="43" t="s">
        <v>148</v>
      </c>
      <c r="D156" s="44">
        <v>835</v>
      </c>
      <c r="E156" s="44">
        <v>250</v>
      </c>
      <c r="F156" s="44">
        <v>0</v>
      </c>
      <c r="G156" s="52"/>
      <c r="H156" s="46"/>
    </row>
    <row r="157" spans="1:8">
      <c r="A157" s="43"/>
      <c r="B157" s="43"/>
      <c r="C157" s="43" t="s">
        <v>149</v>
      </c>
      <c r="D157" s="44">
        <v>928</v>
      </c>
      <c r="E157" s="44">
        <v>250</v>
      </c>
      <c r="F157" s="44">
        <v>0</v>
      </c>
      <c r="G157" s="52"/>
      <c r="H157" s="46"/>
    </row>
    <row r="158" spans="1:8">
      <c r="A158" s="43"/>
      <c r="B158" s="43"/>
      <c r="C158" s="43" t="s">
        <v>150</v>
      </c>
      <c r="D158" s="44">
        <v>693</v>
      </c>
      <c r="E158" s="44">
        <v>214</v>
      </c>
      <c r="F158" s="44">
        <v>0</v>
      </c>
      <c r="G158" s="52"/>
      <c r="H158" s="46"/>
    </row>
    <row r="159" spans="1:8">
      <c r="A159" s="43"/>
      <c r="B159" s="43"/>
      <c r="C159" s="43" t="s">
        <v>151</v>
      </c>
      <c r="D159" s="44">
        <v>273</v>
      </c>
      <c r="E159" s="44">
        <v>83</v>
      </c>
      <c r="F159" s="44">
        <v>0</v>
      </c>
      <c r="G159" s="52"/>
      <c r="H159" s="46"/>
    </row>
    <row r="160" spans="1:8">
      <c r="A160" s="43"/>
      <c r="B160" s="43"/>
      <c r="C160" s="43" t="s">
        <v>152</v>
      </c>
      <c r="D160" s="44">
        <v>530</v>
      </c>
      <c r="E160" s="44">
        <v>151</v>
      </c>
      <c r="F160" s="44">
        <v>0</v>
      </c>
      <c r="G160" s="52"/>
      <c r="H160" s="46"/>
    </row>
    <row r="161" spans="1:8">
      <c r="A161" s="43"/>
      <c r="B161" s="43"/>
      <c r="C161" s="43" t="s">
        <v>153</v>
      </c>
      <c r="D161" s="44">
        <v>826</v>
      </c>
      <c r="E161" s="44">
        <v>229</v>
      </c>
      <c r="F161" s="44">
        <v>0</v>
      </c>
      <c r="G161" s="52"/>
      <c r="H161" s="46"/>
    </row>
    <row r="162" spans="1:8">
      <c r="A162" s="43"/>
      <c r="B162" s="43"/>
      <c r="C162" s="43" t="s">
        <v>154</v>
      </c>
      <c r="D162" s="44">
        <v>621</v>
      </c>
      <c r="E162" s="44">
        <v>193</v>
      </c>
      <c r="F162" s="44">
        <f>E162*37%</f>
        <v>71.41</v>
      </c>
      <c r="G162" s="52"/>
      <c r="H162" s="46"/>
    </row>
    <row r="163" spans="1:8">
      <c r="A163" s="43"/>
      <c r="B163" s="43"/>
      <c r="C163" s="43" t="s">
        <v>155</v>
      </c>
      <c r="D163" s="44">
        <v>953</v>
      </c>
      <c r="E163" s="44">
        <v>261</v>
      </c>
      <c r="F163" s="44">
        <v>0</v>
      </c>
      <c r="G163" s="52"/>
      <c r="H163" s="46"/>
    </row>
    <row r="164" spans="1:8">
      <c r="A164" s="43"/>
      <c r="B164" s="43"/>
      <c r="C164" s="43" t="s">
        <v>156</v>
      </c>
      <c r="D164" s="44">
        <v>523</v>
      </c>
      <c r="E164" s="44">
        <v>148</v>
      </c>
      <c r="F164" s="44">
        <v>0</v>
      </c>
      <c r="G164" s="52"/>
      <c r="H164" s="46"/>
    </row>
    <row r="165" spans="1:8">
      <c r="A165" s="43"/>
      <c r="B165" s="43"/>
      <c r="C165" s="43" t="s">
        <v>157</v>
      </c>
      <c r="D165" s="44">
        <v>615</v>
      </c>
      <c r="E165" s="44">
        <v>172</v>
      </c>
      <c r="F165" s="44">
        <v>0</v>
      </c>
      <c r="G165" s="52"/>
      <c r="H165" s="46"/>
    </row>
    <row r="166" spans="1:8">
      <c r="A166" s="43"/>
      <c r="B166" s="43"/>
      <c r="C166" s="43" t="s">
        <v>158</v>
      </c>
      <c r="D166" s="44">
        <v>745</v>
      </c>
      <c r="E166" s="44">
        <v>220</v>
      </c>
      <c r="F166" s="44">
        <v>90</v>
      </c>
      <c r="G166" s="52"/>
      <c r="H166" s="46"/>
    </row>
    <row r="167" spans="1:8">
      <c r="A167" s="43"/>
      <c r="B167" s="43"/>
      <c r="C167" s="43" t="s">
        <v>159</v>
      </c>
      <c r="D167" s="44">
        <v>1286</v>
      </c>
      <c r="E167" s="44">
        <v>372</v>
      </c>
      <c r="F167" s="44">
        <v>150</v>
      </c>
      <c r="G167" s="52"/>
      <c r="H167" s="46"/>
    </row>
    <row r="168" spans="1:8">
      <c r="A168" s="43"/>
      <c r="B168" s="43"/>
      <c r="C168" s="43" t="s">
        <v>160</v>
      </c>
      <c r="D168" s="44">
        <v>1155</v>
      </c>
      <c r="E168" s="44">
        <v>348</v>
      </c>
      <c r="F168" s="44">
        <v>140</v>
      </c>
      <c r="G168" s="52"/>
      <c r="H168" s="46"/>
    </row>
    <row r="169" spans="1:8">
      <c r="A169" s="43"/>
      <c r="B169" s="43"/>
      <c r="C169" s="43" t="s">
        <v>161</v>
      </c>
      <c r="D169" s="44">
        <v>297</v>
      </c>
      <c r="E169" s="44">
        <v>92</v>
      </c>
      <c r="F169" s="44">
        <v>0</v>
      </c>
      <c r="G169" s="52"/>
      <c r="H169" s="46"/>
    </row>
    <row r="170" spans="1:8">
      <c r="A170" s="43"/>
      <c r="B170" s="43"/>
      <c r="C170" s="43" t="s">
        <v>162</v>
      </c>
      <c r="D170" s="44">
        <v>209</v>
      </c>
      <c r="E170" s="44">
        <v>62</v>
      </c>
      <c r="F170" s="109">
        <v>38</v>
      </c>
      <c r="G170" s="52"/>
      <c r="H170" s="46"/>
    </row>
    <row r="171" spans="1:8">
      <c r="A171" s="43"/>
      <c r="B171" s="43"/>
      <c r="C171" s="47" t="s">
        <v>5</v>
      </c>
      <c r="D171" s="48">
        <f>SUM(D151:D170)</f>
        <v>14050</v>
      </c>
      <c r="E171" s="48">
        <f>SUM(E151:E170)</f>
        <v>4087</v>
      </c>
      <c r="F171" s="48">
        <f>SUM(F151:F170)</f>
        <v>782.41</v>
      </c>
      <c r="G171" s="41">
        <f>F171/E171*100</f>
        <v>19.143870809885</v>
      </c>
      <c r="H171" s="50" t="s">
        <v>25</v>
      </c>
    </row>
    <row r="172" spans="1:8">
      <c r="A172" s="43"/>
      <c r="B172" s="43"/>
      <c r="C172" s="43"/>
      <c r="D172" s="44"/>
      <c r="E172" s="44"/>
      <c r="F172" s="43"/>
      <c r="G172" s="52"/>
      <c r="H172" s="46"/>
    </row>
    <row r="173" spans="1:8">
      <c r="A173" s="43">
        <v>8</v>
      </c>
      <c r="B173" s="43" t="s">
        <v>163</v>
      </c>
      <c r="C173" s="43" t="s">
        <v>148</v>
      </c>
      <c r="D173" s="44">
        <v>1164</v>
      </c>
      <c r="E173" s="44">
        <v>307</v>
      </c>
      <c r="F173" s="44">
        <v>200</v>
      </c>
      <c r="G173" s="52"/>
      <c r="H173" s="46"/>
    </row>
    <row r="174" spans="1:8">
      <c r="A174" s="43"/>
      <c r="B174" s="43"/>
      <c r="C174" s="43" t="s">
        <v>43</v>
      </c>
      <c r="D174" s="44">
        <v>408</v>
      </c>
      <c r="E174" s="44">
        <v>106</v>
      </c>
      <c r="F174" s="44">
        <v>80</v>
      </c>
      <c r="G174" s="52"/>
      <c r="H174" s="46"/>
    </row>
    <row r="175" spans="1:8">
      <c r="A175" s="43"/>
      <c r="B175" s="43"/>
      <c r="C175" s="43" t="s">
        <v>164</v>
      </c>
      <c r="D175" s="44">
        <v>399</v>
      </c>
      <c r="E175" s="44">
        <v>111</v>
      </c>
      <c r="F175" s="44">
        <v>90</v>
      </c>
      <c r="G175" s="52"/>
      <c r="H175" s="46"/>
    </row>
    <row r="176" spans="1:8">
      <c r="A176" s="43"/>
      <c r="B176" s="43"/>
      <c r="C176" s="43" t="s">
        <v>165</v>
      </c>
      <c r="D176" s="44">
        <v>342</v>
      </c>
      <c r="E176" s="44">
        <v>101</v>
      </c>
      <c r="F176" s="109">
        <v>90</v>
      </c>
      <c r="G176" s="52"/>
      <c r="H176" s="46"/>
    </row>
    <row r="177" spans="1:8">
      <c r="A177" s="43"/>
      <c r="B177" s="43"/>
      <c r="C177" s="43" t="s">
        <v>166</v>
      </c>
      <c r="D177" s="44">
        <v>831</v>
      </c>
      <c r="E177" s="44">
        <v>227</v>
      </c>
      <c r="F177" s="44">
        <v>140</v>
      </c>
      <c r="G177" s="52"/>
      <c r="H177" s="46"/>
    </row>
    <row r="178" spans="1:8">
      <c r="A178" s="43"/>
      <c r="B178" s="43"/>
      <c r="C178" s="43" t="s">
        <v>167</v>
      </c>
      <c r="D178" s="44">
        <v>242</v>
      </c>
      <c r="E178" s="44">
        <v>73</v>
      </c>
      <c r="F178" s="109">
        <v>65</v>
      </c>
      <c r="G178" s="52"/>
      <c r="H178" s="46"/>
    </row>
    <row r="179" spans="1:8">
      <c r="A179" s="43"/>
      <c r="B179" s="43"/>
      <c r="C179" s="43" t="s">
        <v>168</v>
      </c>
      <c r="D179" s="44">
        <v>431</v>
      </c>
      <c r="E179" s="44">
        <v>123</v>
      </c>
      <c r="F179" s="44">
        <v>100</v>
      </c>
      <c r="G179" s="52"/>
      <c r="H179" s="46"/>
    </row>
    <row r="180" spans="1:8">
      <c r="A180" s="43"/>
      <c r="B180" s="43"/>
      <c r="C180" s="43" t="s">
        <v>169</v>
      </c>
      <c r="D180" s="44">
        <v>921</v>
      </c>
      <c r="E180" s="44">
        <v>245</v>
      </c>
      <c r="F180" s="44">
        <v>150</v>
      </c>
      <c r="G180" s="52"/>
      <c r="H180" s="46"/>
    </row>
    <row r="181" spans="1:8">
      <c r="A181" s="43"/>
      <c r="B181" s="43"/>
      <c r="C181" s="43" t="s">
        <v>170</v>
      </c>
      <c r="D181" s="44">
        <v>360</v>
      </c>
      <c r="E181" s="44">
        <v>97</v>
      </c>
      <c r="F181" s="44">
        <v>97</v>
      </c>
      <c r="G181" s="52"/>
      <c r="H181" s="46"/>
    </row>
    <row r="182" spans="1:8">
      <c r="A182" s="43"/>
      <c r="B182" s="43"/>
      <c r="C182" s="43" t="s">
        <v>171</v>
      </c>
      <c r="D182" s="44">
        <v>1283</v>
      </c>
      <c r="E182" s="44">
        <v>330</v>
      </c>
      <c r="F182" s="109">
        <v>300</v>
      </c>
      <c r="G182" s="52"/>
      <c r="H182" s="46"/>
    </row>
    <row r="183" spans="1:8">
      <c r="A183" s="43"/>
      <c r="B183" s="43"/>
      <c r="C183" s="43" t="s">
        <v>172</v>
      </c>
      <c r="D183" s="44">
        <v>604</v>
      </c>
      <c r="E183" s="44">
        <v>169</v>
      </c>
      <c r="F183" s="44">
        <v>160</v>
      </c>
      <c r="G183" s="52"/>
      <c r="H183" s="46"/>
    </row>
    <row r="184" spans="1:8">
      <c r="A184" s="43"/>
      <c r="B184" s="43"/>
      <c r="C184" s="43" t="s">
        <v>173</v>
      </c>
      <c r="D184" s="44">
        <v>800</v>
      </c>
      <c r="E184" s="44">
        <v>227</v>
      </c>
      <c r="F184" s="44">
        <v>110</v>
      </c>
      <c r="G184" s="52"/>
      <c r="H184" s="46"/>
    </row>
    <row r="185" spans="1:8">
      <c r="A185" s="43"/>
      <c r="B185" s="43"/>
      <c r="C185" s="43" t="s">
        <v>174</v>
      </c>
      <c r="D185" s="44">
        <v>1026</v>
      </c>
      <c r="E185" s="44">
        <v>297</v>
      </c>
      <c r="F185" s="44">
        <v>285</v>
      </c>
      <c r="G185" s="52"/>
      <c r="H185" s="46"/>
    </row>
    <row r="186" spans="1:8">
      <c r="A186" s="43"/>
      <c r="B186" s="43"/>
      <c r="C186" s="43" t="s">
        <v>175</v>
      </c>
      <c r="D186" s="44">
        <v>1551</v>
      </c>
      <c r="E186" s="44">
        <v>408</v>
      </c>
      <c r="F186" s="44">
        <v>300</v>
      </c>
      <c r="G186" s="52"/>
      <c r="H186" s="46"/>
    </row>
    <row r="187" spans="1:8">
      <c r="A187" s="43"/>
      <c r="B187" s="43"/>
      <c r="C187" s="43" t="s">
        <v>176</v>
      </c>
      <c r="D187" s="44">
        <v>2441</v>
      </c>
      <c r="E187" s="44">
        <v>642</v>
      </c>
      <c r="F187" s="44">
        <v>300</v>
      </c>
      <c r="G187" s="52"/>
      <c r="H187" s="46"/>
    </row>
    <row r="188" spans="1:8">
      <c r="A188" s="43"/>
      <c r="B188" s="43"/>
      <c r="C188" s="43" t="s">
        <v>177</v>
      </c>
      <c r="D188" s="44">
        <v>427</v>
      </c>
      <c r="E188" s="44">
        <v>110</v>
      </c>
      <c r="F188" s="44">
        <v>100</v>
      </c>
      <c r="G188" s="52"/>
      <c r="H188" s="46"/>
    </row>
    <row r="189" spans="1:8">
      <c r="A189" s="43"/>
      <c r="B189" s="43"/>
      <c r="C189" s="43" t="s">
        <v>178</v>
      </c>
      <c r="D189" s="44">
        <v>559</v>
      </c>
      <c r="E189" s="44">
        <v>156</v>
      </c>
      <c r="F189" s="44">
        <v>0</v>
      </c>
      <c r="G189" s="52"/>
      <c r="H189" s="46"/>
    </row>
    <row r="190" spans="1:8">
      <c r="A190" s="43"/>
      <c r="B190" s="43"/>
      <c r="C190" s="43" t="s">
        <v>179</v>
      </c>
      <c r="D190" s="44">
        <v>445</v>
      </c>
      <c r="E190" s="44">
        <v>120</v>
      </c>
      <c r="F190" s="44">
        <f>E190*90%</f>
        <v>108</v>
      </c>
      <c r="G190" s="52"/>
      <c r="H190" s="46"/>
    </row>
    <row r="191" spans="1:8">
      <c r="A191" s="43"/>
      <c r="B191" s="43"/>
      <c r="C191" s="43" t="s">
        <v>180</v>
      </c>
      <c r="D191" s="44">
        <v>353</v>
      </c>
      <c r="E191" s="44">
        <v>98</v>
      </c>
      <c r="F191" s="44">
        <v>80</v>
      </c>
      <c r="G191" s="52"/>
      <c r="H191" s="46"/>
    </row>
    <row r="192" spans="1:8">
      <c r="A192" s="43"/>
      <c r="B192" s="43"/>
      <c r="C192" s="43" t="s">
        <v>181</v>
      </c>
      <c r="D192" s="44">
        <v>534</v>
      </c>
      <c r="E192" s="44">
        <v>142</v>
      </c>
      <c r="F192" s="44">
        <v>130</v>
      </c>
      <c r="G192" s="52"/>
      <c r="H192" s="46"/>
    </row>
    <row r="193" spans="1:8">
      <c r="A193" s="43"/>
      <c r="B193" s="43"/>
      <c r="C193" s="43" t="s">
        <v>182</v>
      </c>
      <c r="D193" s="44">
        <v>1142</v>
      </c>
      <c r="E193" s="44">
        <v>322</v>
      </c>
      <c r="F193" s="44">
        <v>200</v>
      </c>
      <c r="G193" s="52"/>
      <c r="H193" s="46"/>
    </row>
    <row r="194" spans="1:8">
      <c r="A194" s="43"/>
      <c r="B194" s="43"/>
      <c r="C194" s="43" t="s">
        <v>183</v>
      </c>
      <c r="D194" s="44">
        <v>499</v>
      </c>
      <c r="E194" s="44">
        <v>134</v>
      </c>
      <c r="F194" s="44">
        <v>125</v>
      </c>
      <c r="G194" s="52"/>
      <c r="H194" s="46"/>
    </row>
    <row r="195" spans="1:8">
      <c r="A195" s="43"/>
      <c r="B195" s="43"/>
      <c r="C195" s="43" t="s">
        <v>184</v>
      </c>
      <c r="D195" s="44">
        <v>305</v>
      </c>
      <c r="E195" s="44">
        <v>77</v>
      </c>
      <c r="F195" s="44">
        <f>E195*90%</f>
        <v>69.3</v>
      </c>
      <c r="G195" s="52"/>
      <c r="H195" s="46"/>
    </row>
    <row r="196" spans="1:8">
      <c r="A196" s="43"/>
      <c r="B196" s="43"/>
      <c r="C196" s="43" t="s">
        <v>185</v>
      </c>
      <c r="D196" s="44">
        <v>571</v>
      </c>
      <c r="E196" s="44">
        <v>152</v>
      </c>
      <c r="F196" s="109">
        <v>145</v>
      </c>
      <c r="G196" s="52"/>
      <c r="H196" s="46"/>
    </row>
    <row r="197" spans="1:8">
      <c r="A197" s="43"/>
      <c r="B197" s="43"/>
      <c r="C197" s="43" t="s">
        <v>186</v>
      </c>
      <c r="D197" s="44">
        <v>738</v>
      </c>
      <c r="E197" s="44">
        <v>200</v>
      </c>
      <c r="F197" s="44">
        <v>177</v>
      </c>
      <c r="G197" s="52"/>
      <c r="H197" s="46"/>
    </row>
    <row r="198" spans="1:8">
      <c r="A198" s="43"/>
      <c r="B198" s="43"/>
      <c r="C198" s="43" t="s">
        <v>187</v>
      </c>
      <c r="D198" s="44">
        <v>974</v>
      </c>
      <c r="E198" s="44">
        <v>254</v>
      </c>
      <c r="F198" s="44">
        <f>E198*50%</f>
        <v>127</v>
      </c>
      <c r="G198" s="52"/>
      <c r="H198" s="46"/>
    </row>
    <row r="199" spans="1:8">
      <c r="A199" s="43"/>
      <c r="B199" s="43"/>
      <c r="C199" s="43"/>
      <c r="D199" s="47" t="s">
        <v>5</v>
      </c>
      <c r="E199" s="48">
        <f>SUM(D173:D198)</f>
        <v>19350</v>
      </c>
      <c r="F199" s="48">
        <f>SUM(E173:E198)</f>
        <v>5228</v>
      </c>
      <c r="G199" s="41">
        <f>F199/E199*100</f>
        <v>27.0180878552972</v>
      </c>
      <c r="H199" s="50" t="s">
        <v>25</v>
      </c>
    </row>
    <row r="200" spans="1:10">
      <c r="A200" s="43"/>
      <c r="B200" s="43"/>
      <c r="C200" s="43"/>
      <c r="D200" s="43"/>
      <c r="E200" s="44"/>
      <c r="F200" s="44"/>
      <c r="G200" s="52"/>
      <c r="H200" s="46"/>
      <c r="I200" s="112"/>
      <c r="J200" s="112"/>
    </row>
    <row r="201" spans="1:10">
      <c r="A201" s="110"/>
      <c r="B201" s="110"/>
      <c r="C201" s="110"/>
      <c r="D201" s="110"/>
      <c r="E201" s="111"/>
      <c r="F201" s="111"/>
      <c r="G201" s="110"/>
      <c r="H201" s="110"/>
      <c r="I201" s="112"/>
      <c r="J201" s="112"/>
    </row>
    <row r="202" spans="1:10">
      <c r="A202" s="112"/>
      <c r="B202" s="112"/>
      <c r="C202" s="112"/>
      <c r="D202" s="112"/>
      <c r="E202" s="113"/>
      <c r="F202" s="113"/>
      <c r="G202" s="112"/>
      <c r="H202" s="112"/>
      <c r="I202" s="112"/>
      <c r="J202" s="112"/>
    </row>
    <row r="203" spans="1:10">
      <c r="A203" s="107" t="s">
        <v>371</v>
      </c>
      <c r="B203" s="107"/>
      <c r="C203" s="107"/>
      <c r="D203" s="107"/>
      <c r="E203" s="107"/>
      <c r="F203" s="107"/>
      <c r="G203" s="107"/>
      <c r="H203" s="107"/>
      <c r="I203" s="112"/>
      <c r="J203" s="112"/>
    </row>
    <row r="204" spans="1:10">
      <c r="A204" s="28" t="s">
        <v>1</v>
      </c>
      <c r="B204" s="29" t="s">
        <v>2</v>
      </c>
      <c r="C204" s="29" t="s">
        <v>3</v>
      </c>
      <c r="D204" s="30" t="s">
        <v>4</v>
      </c>
      <c r="E204" s="30" t="s">
        <v>5</v>
      </c>
      <c r="F204" s="30" t="s">
        <v>6</v>
      </c>
      <c r="G204" s="28" t="s">
        <v>7</v>
      </c>
      <c r="H204" s="32"/>
      <c r="I204" s="112"/>
      <c r="J204" s="112"/>
    </row>
    <row r="205" spans="1:10">
      <c r="A205" s="33"/>
      <c r="B205" s="34"/>
      <c r="C205" s="34"/>
      <c r="D205" s="35" t="s">
        <v>8</v>
      </c>
      <c r="E205" s="35" t="s">
        <v>9</v>
      </c>
      <c r="F205" s="35" t="s">
        <v>9</v>
      </c>
      <c r="G205" s="33"/>
      <c r="H205" s="37"/>
      <c r="I205" s="112"/>
      <c r="J205" s="112"/>
    </row>
    <row r="206" spans="1:8">
      <c r="A206" s="43">
        <v>9</v>
      </c>
      <c r="B206" s="43" t="s">
        <v>188</v>
      </c>
      <c r="C206" s="43" t="s">
        <v>189</v>
      </c>
      <c r="D206" s="44">
        <v>1286</v>
      </c>
      <c r="E206" s="44">
        <v>352</v>
      </c>
      <c r="F206" s="44">
        <v>0</v>
      </c>
      <c r="G206" s="52"/>
      <c r="H206" s="46"/>
    </row>
    <row r="207" spans="1:8">
      <c r="A207" s="43"/>
      <c r="B207" s="43"/>
      <c r="C207" s="43" t="s">
        <v>190</v>
      </c>
      <c r="D207" s="44">
        <v>644</v>
      </c>
      <c r="E207" s="44">
        <v>177</v>
      </c>
      <c r="F207" s="44">
        <v>126</v>
      </c>
      <c r="G207" s="52"/>
      <c r="H207" s="46"/>
    </row>
    <row r="208" spans="1:8">
      <c r="A208" s="43"/>
      <c r="B208" s="43"/>
      <c r="C208" s="43" t="s">
        <v>191</v>
      </c>
      <c r="D208" s="44">
        <v>1434</v>
      </c>
      <c r="E208" s="44">
        <v>385</v>
      </c>
      <c r="F208" s="44">
        <v>0</v>
      </c>
      <c r="G208" s="52"/>
      <c r="H208" s="46"/>
    </row>
    <row r="209" spans="1:8">
      <c r="A209" s="43"/>
      <c r="B209" s="43"/>
      <c r="C209" s="43" t="s">
        <v>192</v>
      </c>
      <c r="D209" s="44">
        <v>900</v>
      </c>
      <c r="E209" s="44">
        <v>244</v>
      </c>
      <c r="F209" s="44">
        <v>0</v>
      </c>
      <c r="G209" s="52"/>
      <c r="H209" s="46"/>
    </row>
    <row r="210" spans="1:8">
      <c r="A210" s="43"/>
      <c r="B210" s="43"/>
      <c r="C210" s="43" t="s">
        <v>193</v>
      </c>
      <c r="D210" s="44">
        <v>1434</v>
      </c>
      <c r="E210" s="44">
        <v>384</v>
      </c>
      <c r="F210" s="44">
        <v>0</v>
      </c>
      <c r="G210" s="52"/>
      <c r="H210" s="46"/>
    </row>
    <row r="211" spans="1:8">
      <c r="A211" s="43"/>
      <c r="B211" s="43"/>
      <c r="C211" s="43" t="s">
        <v>194</v>
      </c>
      <c r="D211" s="44">
        <v>1505</v>
      </c>
      <c r="E211" s="44">
        <v>398</v>
      </c>
      <c r="F211" s="44">
        <v>0</v>
      </c>
      <c r="G211" s="52"/>
      <c r="H211" s="46"/>
    </row>
    <row r="212" spans="1:8">
      <c r="A212" s="43"/>
      <c r="B212" s="43"/>
      <c r="C212" s="43" t="s">
        <v>195</v>
      </c>
      <c r="D212" s="44">
        <v>1596</v>
      </c>
      <c r="E212" s="44">
        <v>445</v>
      </c>
      <c r="F212" s="44">
        <v>0</v>
      </c>
      <c r="G212" s="52"/>
      <c r="H212" s="46"/>
    </row>
    <row r="213" spans="1:8">
      <c r="A213" s="43"/>
      <c r="B213" s="43"/>
      <c r="C213" s="43" t="s">
        <v>13</v>
      </c>
      <c r="D213" s="44">
        <v>1043</v>
      </c>
      <c r="E213" s="44">
        <v>287</v>
      </c>
      <c r="F213" s="44">
        <v>0</v>
      </c>
      <c r="G213" s="52"/>
      <c r="H213" s="46"/>
    </row>
    <row r="214" spans="1:8">
      <c r="A214" s="43"/>
      <c r="B214" s="43"/>
      <c r="C214" s="43" t="s">
        <v>196</v>
      </c>
      <c r="D214" s="44">
        <v>437</v>
      </c>
      <c r="E214" s="44">
        <v>122</v>
      </c>
      <c r="F214" s="44">
        <v>0</v>
      </c>
      <c r="G214" s="52"/>
      <c r="H214" s="46"/>
    </row>
    <row r="215" spans="1:8">
      <c r="A215" s="43"/>
      <c r="B215" s="43"/>
      <c r="C215" s="43" t="s">
        <v>67</v>
      </c>
      <c r="D215" s="44">
        <v>1518</v>
      </c>
      <c r="E215" s="44">
        <v>414</v>
      </c>
      <c r="F215" s="44">
        <v>0</v>
      </c>
      <c r="G215" s="52"/>
      <c r="H215" s="46"/>
    </row>
    <row r="216" spans="1:8">
      <c r="A216" s="43"/>
      <c r="B216" s="43"/>
      <c r="C216" s="43" t="s">
        <v>197</v>
      </c>
      <c r="D216" s="44">
        <v>2712</v>
      </c>
      <c r="E216" s="44">
        <v>730</v>
      </c>
      <c r="F216" s="44">
        <v>0</v>
      </c>
      <c r="G216" s="52"/>
      <c r="H216" s="46"/>
    </row>
    <row r="217" spans="1:8">
      <c r="A217" s="43"/>
      <c r="B217" s="43"/>
      <c r="C217" s="43" t="s">
        <v>198</v>
      </c>
      <c r="D217" s="44">
        <v>964</v>
      </c>
      <c r="E217" s="44">
        <v>267</v>
      </c>
      <c r="F217" s="44">
        <v>0</v>
      </c>
      <c r="G217" s="52"/>
      <c r="H217" s="46"/>
    </row>
    <row r="218" spans="1:8">
      <c r="A218" s="43"/>
      <c r="B218" s="43"/>
      <c r="C218" s="43" t="s">
        <v>199</v>
      </c>
      <c r="D218" s="44">
        <v>659</v>
      </c>
      <c r="E218" s="44">
        <v>173</v>
      </c>
      <c r="F218" s="44">
        <v>50</v>
      </c>
      <c r="G218" s="52"/>
      <c r="H218" s="46"/>
    </row>
    <row r="219" spans="1:8">
      <c r="A219" s="43"/>
      <c r="B219" s="43"/>
      <c r="C219" s="43" t="s">
        <v>182</v>
      </c>
      <c r="D219" s="44">
        <v>1405</v>
      </c>
      <c r="E219" s="44">
        <v>378</v>
      </c>
      <c r="F219" s="44">
        <v>0</v>
      </c>
      <c r="G219" s="52"/>
      <c r="H219" s="46"/>
    </row>
    <row r="220" spans="1:8">
      <c r="A220" s="43"/>
      <c r="B220" s="43"/>
      <c r="C220" s="43" t="s">
        <v>181</v>
      </c>
      <c r="D220" s="44">
        <v>539</v>
      </c>
      <c r="E220" s="44">
        <v>138</v>
      </c>
      <c r="F220" s="44">
        <v>52</v>
      </c>
      <c r="G220" s="52"/>
      <c r="H220" s="46"/>
    </row>
    <row r="221" spans="1:8">
      <c r="A221" s="43"/>
      <c r="B221" s="43"/>
      <c r="C221" s="43" t="s">
        <v>200</v>
      </c>
      <c r="D221" s="44">
        <v>1045</v>
      </c>
      <c r="E221" s="44">
        <v>262</v>
      </c>
      <c r="F221" s="44">
        <v>0</v>
      </c>
      <c r="G221" s="52"/>
      <c r="H221" s="46"/>
    </row>
    <row r="222" spans="1:8">
      <c r="A222" s="43"/>
      <c r="B222" s="43"/>
      <c r="C222" s="43" t="s">
        <v>201</v>
      </c>
      <c r="D222" s="44">
        <v>444</v>
      </c>
      <c r="E222" s="44">
        <v>123</v>
      </c>
      <c r="F222" s="44">
        <v>0</v>
      </c>
      <c r="G222" s="52"/>
      <c r="H222" s="46"/>
    </row>
    <row r="223" spans="1:8">
      <c r="A223" s="43"/>
      <c r="B223" s="43"/>
      <c r="C223" s="43" t="s">
        <v>202</v>
      </c>
      <c r="D223" s="44">
        <v>629</v>
      </c>
      <c r="E223" s="44">
        <v>176</v>
      </c>
      <c r="F223" s="44">
        <v>0</v>
      </c>
      <c r="G223" s="52"/>
      <c r="H223" s="46"/>
    </row>
    <row r="224" spans="1:8">
      <c r="A224" s="43"/>
      <c r="B224" s="43"/>
      <c r="C224" s="47" t="s">
        <v>5</v>
      </c>
      <c r="D224" s="48">
        <f>SUM(D206:D223)</f>
        <v>20194</v>
      </c>
      <c r="E224" s="48">
        <f>SUM(E206:E223)</f>
        <v>5455</v>
      </c>
      <c r="F224" s="48">
        <f>SUM(F206:F223)</f>
        <v>228</v>
      </c>
      <c r="G224" s="41">
        <f>F224/E224*100</f>
        <v>4.17965169569203</v>
      </c>
      <c r="H224" s="50" t="s">
        <v>25</v>
      </c>
    </row>
    <row r="225" spans="1:8">
      <c r="A225" s="43"/>
      <c r="B225" s="43"/>
      <c r="C225" s="43"/>
      <c r="D225" s="44"/>
      <c r="E225" s="44"/>
      <c r="F225" s="43"/>
      <c r="G225" s="52"/>
      <c r="H225" s="46"/>
    </row>
    <row r="226" ht="14.45" customHeight="1" spans="1:11">
      <c r="A226" s="114">
        <v>10</v>
      </c>
      <c r="B226" s="114" t="s">
        <v>203</v>
      </c>
      <c r="C226" s="114" t="s">
        <v>204</v>
      </c>
      <c r="D226" s="115">
        <v>3600</v>
      </c>
      <c r="E226" s="115">
        <v>954</v>
      </c>
      <c r="F226" s="116">
        <v>0</v>
      </c>
      <c r="G226" s="117"/>
      <c r="H226" s="118"/>
      <c r="I226" s="119"/>
      <c r="J226" s="119"/>
      <c r="K226" s="119"/>
    </row>
    <row r="227" ht="14.45" customHeight="1" spans="1:8">
      <c r="A227" s="85"/>
      <c r="B227" s="85"/>
      <c r="C227" s="85" t="s">
        <v>205</v>
      </c>
      <c r="D227" s="86">
        <v>1134</v>
      </c>
      <c r="E227" s="86">
        <v>306</v>
      </c>
      <c r="F227" s="44">
        <v>0</v>
      </c>
      <c r="G227" s="88"/>
      <c r="H227" s="89"/>
    </row>
    <row r="228" ht="14.45" customHeight="1" spans="1:8">
      <c r="A228" s="85"/>
      <c r="B228" s="85"/>
      <c r="C228" s="85" t="s">
        <v>206</v>
      </c>
      <c r="D228" s="86">
        <v>450</v>
      </c>
      <c r="E228" s="86">
        <v>125</v>
      </c>
      <c r="F228" s="44">
        <v>0</v>
      </c>
      <c r="G228" s="88"/>
      <c r="H228" s="89"/>
    </row>
    <row r="229" ht="14.45" customHeight="1" spans="1:8">
      <c r="A229" s="85"/>
      <c r="B229" s="85"/>
      <c r="C229" s="85" t="s">
        <v>207</v>
      </c>
      <c r="D229" s="86">
        <v>776</v>
      </c>
      <c r="E229" s="86">
        <v>206</v>
      </c>
      <c r="F229" s="44">
        <v>0</v>
      </c>
      <c r="G229" s="88"/>
      <c r="H229" s="89"/>
    </row>
    <row r="230" ht="14.45" customHeight="1" spans="1:8">
      <c r="A230" s="85"/>
      <c r="B230" s="85"/>
      <c r="C230" s="85" t="s">
        <v>208</v>
      </c>
      <c r="D230" s="86">
        <v>1341</v>
      </c>
      <c r="E230" s="86">
        <v>382</v>
      </c>
      <c r="F230" s="44">
        <v>0</v>
      </c>
      <c r="G230" s="88"/>
      <c r="H230" s="89"/>
    </row>
    <row r="231" ht="14.45" customHeight="1" spans="1:8">
      <c r="A231" s="85"/>
      <c r="B231" s="85"/>
      <c r="C231" s="85" t="s">
        <v>209</v>
      </c>
      <c r="D231" s="86">
        <v>617</v>
      </c>
      <c r="E231" s="86">
        <v>170</v>
      </c>
      <c r="F231" s="44">
        <v>0</v>
      </c>
      <c r="G231" s="88"/>
      <c r="H231" s="89"/>
    </row>
    <row r="232" ht="14.45" customHeight="1" spans="1:8">
      <c r="A232" s="85"/>
      <c r="B232" s="85"/>
      <c r="C232" s="85" t="s">
        <v>210</v>
      </c>
      <c r="D232" s="86">
        <v>965</v>
      </c>
      <c r="E232" s="86">
        <v>283</v>
      </c>
      <c r="F232" s="44">
        <v>0</v>
      </c>
      <c r="G232" s="88"/>
      <c r="H232" s="89"/>
    </row>
    <row r="233" ht="14.45" customHeight="1" spans="1:8">
      <c r="A233" s="85"/>
      <c r="B233" s="85"/>
      <c r="C233" s="85" t="s">
        <v>211</v>
      </c>
      <c r="D233" s="86">
        <v>1194</v>
      </c>
      <c r="E233" s="86">
        <v>347</v>
      </c>
      <c r="F233" s="44">
        <v>0</v>
      </c>
      <c r="G233" s="88"/>
      <c r="H233" s="89"/>
    </row>
    <row r="234" ht="14.45" customHeight="1" spans="1:8">
      <c r="A234" s="85"/>
      <c r="B234" s="85"/>
      <c r="C234" s="85" t="s">
        <v>61</v>
      </c>
      <c r="D234" s="86">
        <v>577</v>
      </c>
      <c r="E234" s="86">
        <v>154</v>
      </c>
      <c r="F234" s="44">
        <v>0</v>
      </c>
      <c r="G234" s="88"/>
      <c r="H234" s="89"/>
    </row>
    <row r="235" ht="14.45" customHeight="1" spans="1:8">
      <c r="A235" s="85"/>
      <c r="B235" s="85"/>
      <c r="C235" s="85" t="s">
        <v>212</v>
      </c>
      <c r="D235" s="86">
        <v>1099</v>
      </c>
      <c r="E235" s="86">
        <v>313</v>
      </c>
      <c r="F235" s="44">
        <v>0</v>
      </c>
      <c r="G235" s="88"/>
      <c r="H235" s="89"/>
    </row>
    <row r="236" ht="14.45" customHeight="1" spans="1:8">
      <c r="A236" s="85"/>
      <c r="B236" s="85"/>
      <c r="C236" s="85" t="s">
        <v>213</v>
      </c>
      <c r="D236" s="86">
        <v>932</v>
      </c>
      <c r="E236" s="86">
        <v>249</v>
      </c>
      <c r="F236" s="44">
        <v>90</v>
      </c>
      <c r="G236" s="88"/>
      <c r="H236" s="89"/>
    </row>
    <row r="237" ht="14.45" customHeight="1" spans="1:8">
      <c r="A237" s="85"/>
      <c r="B237" s="85"/>
      <c r="C237" s="85" t="s">
        <v>214</v>
      </c>
      <c r="D237" s="86">
        <v>501</v>
      </c>
      <c r="E237" s="86">
        <v>137</v>
      </c>
      <c r="F237" s="44">
        <v>65</v>
      </c>
      <c r="G237" s="88"/>
      <c r="H237" s="89"/>
    </row>
    <row r="238" ht="14.45" customHeight="1" spans="1:8">
      <c r="A238" s="85"/>
      <c r="B238" s="85"/>
      <c r="C238" s="85" t="s">
        <v>215</v>
      </c>
      <c r="D238" s="86">
        <v>839</v>
      </c>
      <c r="E238" s="86">
        <v>245</v>
      </c>
      <c r="F238" s="44">
        <v>0</v>
      </c>
      <c r="G238" s="88"/>
      <c r="H238" s="89"/>
    </row>
    <row r="239" ht="14.45" customHeight="1" spans="1:8">
      <c r="A239" s="85"/>
      <c r="B239" s="85"/>
      <c r="C239" s="85" t="s">
        <v>216</v>
      </c>
      <c r="D239" s="86">
        <v>2086</v>
      </c>
      <c r="E239" s="86">
        <v>576</v>
      </c>
      <c r="F239" s="44">
        <v>250</v>
      </c>
      <c r="G239" s="88"/>
      <c r="H239" s="89"/>
    </row>
    <row r="240" ht="14.45" customHeight="1" spans="1:8">
      <c r="A240" s="85"/>
      <c r="B240" s="85"/>
      <c r="C240" s="85" t="s">
        <v>217</v>
      </c>
      <c r="D240" s="86">
        <v>1083</v>
      </c>
      <c r="E240" s="86">
        <v>287</v>
      </c>
      <c r="F240" s="44">
        <v>0</v>
      </c>
      <c r="G240" s="88"/>
      <c r="H240" s="89"/>
    </row>
    <row r="241" ht="14.45" customHeight="1" spans="1:8">
      <c r="A241" s="85"/>
      <c r="B241" s="85"/>
      <c r="C241" s="85" t="s">
        <v>218</v>
      </c>
      <c r="D241" s="86">
        <v>366</v>
      </c>
      <c r="E241" s="86">
        <v>102</v>
      </c>
      <c r="F241" s="44">
        <v>0</v>
      </c>
      <c r="G241" s="88"/>
      <c r="H241" s="89"/>
    </row>
    <row r="242" ht="14.45" customHeight="1" spans="1:8">
      <c r="A242" s="85"/>
      <c r="B242" s="85"/>
      <c r="C242" s="85" t="s">
        <v>219</v>
      </c>
      <c r="D242" s="86">
        <v>515</v>
      </c>
      <c r="E242" s="86">
        <v>159</v>
      </c>
      <c r="F242" s="44">
        <v>0</v>
      </c>
      <c r="G242" s="88"/>
      <c r="H242" s="89"/>
    </row>
    <row r="243" ht="14.45" customHeight="1" spans="1:8">
      <c r="A243" s="85"/>
      <c r="B243" s="85"/>
      <c r="C243" s="85" t="s">
        <v>220</v>
      </c>
      <c r="D243" s="86">
        <v>527</v>
      </c>
      <c r="E243" s="86">
        <v>145</v>
      </c>
      <c r="F243" s="44">
        <v>0</v>
      </c>
      <c r="G243" s="88"/>
      <c r="H243" s="89"/>
    </row>
    <row r="244" ht="14.45" customHeight="1" spans="1:8">
      <c r="A244" s="85"/>
      <c r="B244" s="85"/>
      <c r="C244" s="85" t="s">
        <v>63</v>
      </c>
      <c r="D244" s="86">
        <v>401</v>
      </c>
      <c r="E244" s="86">
        <v>119</v>
      </c>
      <c r="F244" s="44">
        <v>0</v>
      </c>
      <c r="G244" s="88"/>
      <c r="H244" s="89"/>
    </row>
    <row r="245" ht="14.45" customHeight="1" spans="1:8">
      <c r="A245" s="85"/>
      <c r="B245" s="85"/>
      <c r="C245" s="85" t="s">
        <v>221</v>
      </c>
      <c r="D245" s="86">
        <v>351</v>
      </c>
      <c r="E245" s="86">
        <v>95</v>
      </c>
      <c r="F245" s="44">
        <v>0</v>
      </c>
      <c r="G245" s="88"/>
      <c r="H245" s="89"/>
    </row>
    <row r="246" ht="14.45" customHeight="1" spans="1:8">
      <c r="A246" s="85"/>
      <c r="B246" s="85"/>
      <c r="C246" s="85" t="s">
        <v>222</v>
      </c>
      <c r="D246" s="86">
        <v>1069</v>
      </c>
      <c r="E246" s="86">
        <v>315</v>
      </c>
      <c r="F246" s="44">
        <v>0</v>
      </c>
      <c r="G246" s="88"/>
      <c r="H246" s="89"/>
    </row>
    <row r="247" ht="14.45" customHeight="1" spans="1:8">
      <c r="A247" s="85"/>
      <c r="B247" s="85"/>
      <c r="C247" s="85" t="s">
        <v>223</v>
      </c>
      <c r="D247" s="86">
        <v>596</v>
      </c>
      <c r="E247" s="86">
        <v>174</v>
      </c>
      <c r="F247" s="44">
        <v>0</v>
      </c>
      <c r="G247" s="88"/>
      <c r="H247" s="89"/>
    </row>
    <row r="248" ht="14.45" customHeight="1" spans="1:8">
      <c r="A248" s="85"/>
      <c r="B248" s="85"/>
      <c r="C248" s="85" t="s">
        <v>224</v>
      </c>
      <c r="D248" s="86">
        <v>401</v>
      </c>
      <c r="E248" s="86">
        <v>110</v>
      </c>
      <c r="F248" s="44">
        <v>0</v>
      </c>
      <c r="G248" s="88"/>
      <c r="H248" s="89"/>
    </row>
    <row r="249" ht="14.45" customHeight="1" spans="1:8">
      <c r="A249" s="85"/>
      <c r="B249" s="85"/>
      <c r="C249" s="85" t="s">
        <v>225</v>
      </c>
      <c r="D249" s="86">
        <v>601</v>
      </c>
      <c r="E249" s="86">
        <v>168</v>
      </c>
      <c r="F249" s="44">
        <v>0</v>
      </c>
      <c r="G249" s="88"/>
      <c r="H249" s="89"/>
    </row>
    <row r="250" ht="14.45" customHeight="1" spans="1:8">
      <c r="A250" s="85"/>
      <c r="B250" s="85"/>
      <c r="C250" s="85" t="s">
        <v>226</v>
      </c>
      <c r="D250" s="86">
        <v>463</v>
      </c>
      <c r="E250" s="86">
        <v>128</v>
      </c>
      <c r="F250" s="44">
        <v>79</v>
      </c>
      <c r="G250" s="88"/>
      <c r="H250" s="89"/>
    </row>
    <row r="251" ht="14.45" customHeight="1" spans="1:8">
      <c r="A251" s="85"/>
      <c r="B251" s="85"/>
      <c r="C251" s="85" t="s">
        <v>227</v>
      </c>
      <c r="D251" s="86">
        <v>633</v>
      </c>
      <c r="E251" s="86">
        <v>181</v>
      </c>
      <c r="F251" s="44">
        <v>0</v>
      </c>
      <c r="G251" s="88"/>
      <c r="H251" s="89"/>
    </row>
    <row r="252" ht="14.45" customHeight="1" spans="1:8">
      <c r="A252" s="85"/>
      <c r="B252" s="85"/>
      <c r="C252" s="85" t="s">
        <v>228</v>
      </c>
      <c r="D252" s="86">
        <v>1834</v>
      </c>
      <c r="E252" s="86">
        <v>524</v>
      </c>
      <c r="F252" s="44">
        <v>262</v>
      </c>
      <c r="G252" s="88"/>
      <c r="H252" s="89"/>
    </row>
    <row r="253" ht="14.45" customHeight="1" spans="1:8">
      <c r="A253" s="85"/>
      <c r="B253" s="85"/>
      <c r="C253" s="85" t="s">
        <v>229</v>
      </c>
      <c r="D253" s="86">
        <v>1880</v>
      </c>
      <c r="E253" s="86">
        <v>553</v>
      </c>
      <c r="F253" s="44">
        <v>267</v>
      </c>
      <c r="G253" s="88"/>
      <c r="H253" s="89"/>
    </row>
    <row r="254" ht="14.45" customHeight="1" spans="1:8">
      <c r="A254" s="85"/>
      <c r="B254" s="85"/>
      <c r="C254" s="85" t="s">
        <v>230</v>
      </c>
      <c r="D254" s="86">
        <v>3319</v>
      </c>
      <c r="E254" s="86">
        <v>914</v>
      </c>
      <c r="F254" s="44">
        <v>350</v>
      </c>
      <c r="G254" s="88"/>
      <c r="H254" s="89"/>
    </row>
    <row r="255" ht="14.45" customHeight="1" spans="1:8">
      <c r="A255" s="85"/>
      <c r="B255" s="85"/>
      <c r="C255" s="85" t="s">
        <v>231</v>
      </c>
      <c r="D255" s="86">
        <v>1486</v>
      </c>
      <c r="E255" s="86">
        <v>415</v>
      </c>
      <c r="F255" s="44">
        <v>235</v>
      </c>
      <c r="G255" s="88"/>
      <c r="H255" s="89"/>
    </row>
    <row r="256" ht="14.45" customHeight="1" spans="1:8">
      <c r="A256" s="85"/>
      <c r="B256" s="85"/>
      <c r="C256" s="85" t="s">
        <v>232</v>
      </c>
      <c r="D256" s="86">
        <v>1728</v>
      </c>
      <c r="E256" s="86">
        <v>463</v>
      </c>
      <c r="F256" s="44">
        <v>260</v>
      </c>
      <c r="G256" s="88"/>
      <c r="H256" s="89"/>
    </row>
    <row r="257" ht="14.45" customHeight="1" spans="1:8">
      <c r="A257" s="85"/>
      <c r="B257" s="85"/>
      <c r="C257" s="85" t="s">
        <v>233</v>
      </c>
      <c r="D257" s="86">
        <v>2125</v>
      </c>
      <c r="E257" s="86">
        <v>641</v>
      </c>
      <c r="F257" s="44">
        <v>300</v>
      </c>
      <c r="G257" s="88"/>
      <c r="H257" s="89"/>
    </row>
    <row r="258" ht="14.45" customHeight="1" spans="1:8">
      <c r="A258" s="85"/>
      <c r="B258" s="85"/>
      <c r="C258" s="91" t="s">
        <v>5</v>
      </c>
      <c r="D258" s="92">
        <f>SUM(D226:D257)</f>
        <v>35489</v>
      </c>
      <c r="E258" s="92">
        <f>SUM(E226:E257)</f>
        <v>9940</v>
      </c>
      <c r="F258" s="92">
        <f>SUM(F226:F257)</f>
        <v>2158</v>
      </c>
      <c r="G258" s="41">
        <f>F258/E258*100</f>
        <v>21.7102615694165</v>
      </c>
      <c r="H258" s="50" t="s">
        <v>25</v>
      </c>
    </row>
    <row r="259" ht="14.45" customHeight="1" spans="1:8">
      <c r="A259" s="85"/>
      <c r="B259" s="85"/>
      <c r="C259" s="85"/>
      <c r="D259" s="86"/>
      <c r="E259" s="86"/>
      <c r="F259" s="85"/>
      <c r="G259" s="88"/>
      <c r="H259" s="89"/>
    </row>
    <row r="260" ht="14.45" customHeight="1" spans="1:8">
      <c r="A260" s="85">
        <v>11</v>
      </c>
      <c r="B260" s="85" t="s">
        <v>234</v>
      </c>
      <c r="C260" s="85" t="s">
        <v>235</v>
      </c>
      <c r="D260" s="86">
        <v>2910</v>
      </c>
      <c r="E260" s="86">
        <v>806</v>
      </c>
      <c r="F260" s="44">
        <v>0</v>
      </c>
      <c r="G260" s="88"/>
      <c r="H260" s="89"/>
    </row>
    <row r="261" ht="14.45" customHeight="1" spans="1:8">
      <c r="A261" s="85"/>
      <c r="B261" s="85"/>
      <c r="C261" s="85" t="s">
        <v>236</v>
      </c>
      <c r="D261" s="86">
        <v>322</v>
      </c>
      <c r="E261" s="86">
        <v>98</v>
      </c>
      <c r="F261" s="44">
        <v>0</v>
      </c>
      <c r="G261" s="88"/>
      <c r="H261" s="89"/>
    </row>
    <row r="262" ht="14.45" customHeight="1" spans="1:8">
      <c r="A262" s="85"/>
      <c r="B262" s="85"/>
      <c r="C262" s="85" t="s">
        <v>99</v>
      </c>
      <c r="D262" s="86">
        <v>434</v>
      </c>
      <c r="E262" s="86">
        <v>117</v>
      </c>
      <c r="F262" s="44">
        <v>0</v>
      </c>
      <c r="G262" s="88"/>
      <c r="H262" s="89"/>
    </row>
    <row r="263" ht="14.45" customHeight="1" spans="1:8">
      <c r="A263" s="85"/>
      <c r="B263" s="85"/>
      <c r="C263" s="85" t="s">
        <v>20</v>
      </c>
      <c r="D263" s="86">
        <v>364</v>
      </c>
      <c r="E263" s="86">
        <v>104</v>
      </c>
      <c r="F263" s="44">
        <v>0</v>
      </c>
      <c r="G263" s="88"/>
      <c r="H263" s="89"/>
    </row>
    <row r="264" ht="14.45" customHeight="1" spans="1:8">
      <c r="A264" s="85"/>
      <c r="B264" s="85"/>
      <c r="C264" s="85" t="s">
        <v>237</v>
      </c>
      <c r="D264" s="86">
        <v>440</v>
      </c>
      <c r="E264" s="86">
        <v>130</v>
      </c>
      <c r="F264" s="44">
        <v>0</v>
      </c>
      <c r="G264" s="88"/>
      <c r="H264" s="89"/>
    </row>
    <row r="265" ht="14.45" customHeight="1" spans="1:8">
      <c r="A265" s="85"/>
      <c r="B265" s="85"/>
      <c r="C265" s="85" t="s">
        <v>238</v>
      </c>
      <c r="D265" s="86">
        <v>252</v>
      </c>
      <c r="E265" s="86">
        <v>76</v>
      </c>
      <c r="F265" s="44">
        <v>0</v>
      </c>
      <c r="G265" s="88"/>
      <c r="H265" s="89"/>
    </row>
    <row r="266" ht="14.45" customHeight="1" spans="1:8">
      <c r="A266" s="85"/>
      <c r="B266" s="85"/>
      <c r="C266" s="85" t="s">
        <v>239</v>
      </c>
      <c r="D266" s="86">
        <v>3995</v>
      </c>
      <c r="E266" s="86">
        <v>1090</v>
      </c>
      <c r="F266" s="44">
        <v>0</v>
      </c>
      <c r="G266" s="88"/>
      <c r="H266" s="89"/>
    </row>
    <row r="267" ht="14.45" customHeight="1" spans="1:8">
      <c r="A267" s="85"/>
      <c r="B267" s="85"/>
      <c r="C267" s="85" t="s">
        <v>240</v>
      </c>
      <c r="D267" s="86">
        <v>1074</v>
      </c>
      <c r="E267" s="86">
        <v>320</v>
      </c>
      <c r="F267" s="44">
        <v>200</v>
      </c>
      <c r="G267" s="88"/>
      <c r="H267" s="89"/>
    </row>
    <row r="268" ht="14.45" customHeight="1" spans="1:8">
      <c r="A268" s="85"/>
      <c r="B268" s="85"/>
      <c r="C268" s="85" t="s">
        <v>241</v>
      </c>
      <c r="D268" s="86">
        <v>947</v>
      </c>
      <c r="E268" s="86">
        <v>267</v>
      </c>
      <c r="F268" s="44">
        <v>176</v>
      </c>
      <c r="G268" s="88"/>
      <c r="H268" s="89"/>
    </row>
    <row r="269" ht="14.45" customHeight="1" spans="1:8">
      <c r="A269" s="85"/>
      <c r="B269" s="85"/>
      <c r="C269" s="91" t="s">
        <v>5</v>
      </c>
      <c r="D269" s="92">
        <f>SUM(D260:D268)</f>
        <v>10738</v>
      </c>
      <c r="E269" s="92">
        <f>SUM(E260:E268)</f>
        <v>3008</v>
      </c>
      <c r="F269" s="92">
        <f>SUM(F260:F268)</f>
        <v>376</v>
      </c>
      <c r="G269" s="41">
        <f>F269/E269*100</f>
        <v>12.5</v>
      </c>
      <c r="H269" s="50" t="s">
        <v>25</v>
      </c>
    </row>
    <row r="270" ht="14.45" customHeight="1" spans="1:8">
      <c r="A270" s="85"/>
      <c r="B270" s="85"/>
      <c r="C270" s="85"/>
      <c r="D270" s="86"/>
      <c r="E270" s="86"/>
      <c r="F270" s="85"/>
      <c r="G270" s="88"/>
      <c r="H270" s="89"/>
    </row>
    <row r="271" ht="14.45" customHeight="1" spans="1:8">
      <c r="A271" s="120"/>
      <c r="B271" s="120"/>
      <c r="C271" s="120"/>
      <c r="D271" s="121"/>
      <c r="E271" s="121"/>
      <c r="F271" s="120"/>
      <c r="G271" s="120"/>
      <c r="H271" s="120"/>
    </row>
    <row r="272" ht="14.45" customHeight="1" spans="1:8">
      <c r="A272" s="107" t="s">
        <v>371</v>
      </c>
      <c r="B272" s="107"/>
      <c r="C272" s="107"/>
      <c r="D272" s="107"/>
      <c r="E272" s="107"/>
      <c r="F272" s="107"/>
      <c r="G272" s="107"/>
      <c r="H272" s="107"/>
    </row>
    <row r="273" ht="14.45" customHeight="1" spans="1:8">
      <c r="A273" s="28" t="s">
        <v>1</v>
      </c>
      <c r="B273" s="29" t="s">
        <v>2</v>
      </c>
      <c r="C273" s="29" t="s">
        <v>3</v>
      </c>
      <c r="D273" s="30" t="s">
        <v>4</v>
      </c>
      <c r="E273" s="30" t="s">
        <v>5</v>
      </c>
      <c r="F273" s="30" t="s">
        <v>6</v>
      </c>
      <c r="G273" s="28" t="s">
        <v>7</v>
      </c>
      <c r="H273" s="32"/>
    </row>
    <row r="274" ht="14.45" customHeight="1" spans="1:8">
      <c r="A274" s="33"/>
      <c r="B274" s="34"/>
      <c r="C274" s="34"/>
      <c r="D274" s="35" t="s">
        <v>8</v>
      </c>
      <c r="E274" s="35" t="s">
        <v>9</v>
      </c>
      <c r="F274" s="35" t="s">
        <v>9</v>
      </c>
      <c r="G274" s="33"/>
      <c r="H274" s="37"/>
    </row>
    <row r="275" ht="14.45" customHeight="1" spans="1:8">
      <c r="A275" s="85">
        <v>12</v>
      </c>
      <c r="B275" s="85" t="s">
        <v>242</v>
      </c>
      <c r="C275" s="85" t="s">
        <v>243</v>
      </c>
      <c r="D275" s="115">
        <v>987</v>
      </c>
      <c r="E275" s="115">
        <v>273</v>
      </c>
      <c r="F275" s="116">
        <v>0</v>
      </c>
      <c r="G275" s="88"/>
      <c r="H275" s="89"/>
    </row>
    <row r="276" ht="14.45" customHeight="1" spans="1:8">
      <c r="A276" s="85"/>
      <c r="B276" s="85"/>
      <c r="C276" s="85" t="s">
        <v>28</v>
      </c>
      <c r="D276" s="115">
        <v>637</v>
      </c>
      <c r="E276" s="115">
        <v>171</v>
      </c>
      <c r="F276" s="116">
        <v>0</v>
      </c>
      <c r="G276" s="88"/>
      <c r="H276" s="89"/>
    </row>
    <row r="277" ht="14.45" customHeight="1" spans="1:8">
      <c r="A277" s="85"/>
      <c r="B277" s="85"/>
      <c r="C277" s="85" t="s">
        <v>244</v>
      </c>
      <c r="D277" s="115">
        <v>1281</v>
      </c>
      <c r="E277" s="115">
        <v>362</v>
      </c>
      <c r="F277" s="116">
        <v>315</v>
      </c>
      <c r="G277" s="88"/>
      <c r="H277" s="89"/>
    </row>
    <row r="278" ht="14.45" customHeight="1" spans="1:8">
      <c r="A278" s="85"/>
      <c r="B278" s="85"/>
      <c r="C278" s="85" t="s">
        <v>245</v>
      </c>
      <c r="D278" s="115">
        <v>734</v>
      </c>
      <c r="E278" s="115">
        <v>205</v>
      </c>
      <c r="F278" s="116">
        <v>0</v>
      </c>
      <c r="G278" s="88"/>
      <c r="H278" s="89"/>
    </row>
    <row r="279" ht="14.45" customHeight="1" spans="1:8">
      <c r="A279" s="85"/>
      <c r="B279" s="85"/>
      <c r="C279" s="85" t="s">
        <v>246</v>
      </c>
      <c r="D279" s="115">
        <v>1591</v>
      </c>
      <c r="E279" s="115">
        <v>427</v>
      </c>
      <c r="F279" s="116">
        <v>377</v>
      </c>
      <c r="G279" s="88"/>
      <c r="H279" s="89"/>
    </row>
    <row r="280" ht="14.45" customHeight="1" spans="1:8">
      <c r="A280" s="85"/>
      <c r="B280" s="85"/>
      <c r="C280" s="85" t="s">
        <v>247</v>
      </c>
      <c r="D280" s="115">
        <v>773</v>
      </c>
      <c r="E280" s="115">
        <v>213</v>
      </c>
      <c r="F280" s="116">
        <v>0</v>
      </c>
      <c r="G280" s="88"/>
      <c r="H280" s="89"/>
    </row>
    <row r="281" ht="14.45" customHeight="1" spans="1:8">
      <c r="A281" s="85"/>
      <c r="B281" s="85"/>
      <c r="C281" s="85" t="s">
        <v>248</v>
      </c>
      <c r="D281" s="115">
        <v>714</v>
      </c>
      <c r="E281" s="115">
        <v>174</v>
      </c>
      <c r="F281" s="116">
        <v>171</v>
      </c>
      <c r="G281" s="88"/>
      <c r="H281" s="89"/>
    </row>
    <row r="282" ht="14.45" customHeight="1" spans="1:8">
      <c r="A282" s="85"/>
      <c r="B282" s="85"/>
      <c r="C282" s="85" t="s">
        <v>249</v>
      </c>
      <c r="D282" s="115">
        <v>718</v>
      </c>
      <c r="E282" s="115">
        <v>205</v>
      </c>
      <c r="F282" s="116">
        <v>0</v>
      </c>
      <c r="G282" s="88"/>
      <c r="H282" s="89"/>
    </row>
    <row r="283" ht="14.45" customHeight="1" spans="1:8">
      <c r="A283" s="85"/>
      <c r="B283" s="85"/>
      <c r="C283" s="85" t="s">
        <v>250</v>
      </c>
      <c r="D283" s="115">
        <v>574</v>
      </c>
      <c r="E283" s="115">
        <v>168</v>
      </c>
      <c r="F283" s="116">
        <v>0</v>
      </c>
      <c r="G283" s="88"/>
      <c r="H283" s="89"/>
    </row>
    <row r="284" ht="14.45" customHeight="1" spans="1:8">
      <c r="A284" s="85"/>
      <c r="B284" s="85"/>
      <c r="C284" s="85" t="s">
        <v>251</v>
      </c>
      <c r="D284" s="115">
        <v>1016</v>
      </c>
      <c r="E284" s="115">
        <v>269</v>
      </c>
      <c r="F284" s="116">
        <v>234</v>
      </c>
      <c r="G284" s="88"/>
      <c r="H284" s="89"/>
    </row>
    <row r="285" ht="14.45" customHeight="1" spans="1:8">
      <c r="A285" s="85"/>
      <c r="B285" s="85"/>
      <c r="C285" s="85" t="s">
        <v>153</v>
      </c>
      <c r="D285" s="115">
        <v>955</v>
      </c>
      <c r="E285" s="115">
        <v>277</v>
      </c>
      <c r="F285" s="116">
        <v>236</v>
      </c>
      <c r="G285" s="88"/>
      <c r="H285" s="89"/>
    </row>
    <row r="286" ht="14.45" customHeight="1" spans="1:8">
      <c r="A286" s="85"/>
      <c r="B286" s="85"/>
      <c r="C286" s="85" t="s">
        <v>120</v>
      </c>
      <c r="D286" s="115">
        <v>1053</v>
      </c>
      <c r="E286" s="115">
        <v>312</v>
      </c>
      <c r="F286" s="116">
        <v>147</v>
      </c>
      <c r="G286" s="88"/>
      <c r="H286" s="89"/>
    </row>
    <row r="287" ht="14.45" customHeight="1" spans="1:8">
      <c r="A287" s="85"/>
      <c r="B287" s="85"/>
      <c r="C287" s="85" t="s">
        <v>252</v>
      </c>
      <c r="D287" s="115">
        <v>1253</v>
      </c>
      <c r="E287" s="115">
        <v>378</v>
      </c>
      <c r="F287" s="116">
        <v>200</v>
      </c>
      <c r="G287" s="88"/>
      <c r="H287" s="89"/>
    </row>
    <row r="288" ht="14.45" customHeight="1" spans="1:8">
      <c r="A288" s="85"/>
      <c r="B288" s="85"/>
      <c r="C288" s="85" t="s">
        <v>253</v>
      </c>
      <c r="D288" s="115">
        <v>2230</v>
      </c>
      <c r="E288" s="115">
        <v>646</v>
      </c>
      <c r="F288" s="116">
        <v>236</v>
      </c>
      <c r="G288" s="88"/>
      <c r="H288" s="89"/>
    </row>
    <row r="289" ht="14.45" customHeight="1" spans="1:8">
      <c r="A289" s="85"/>
      <c r="B289" s="85"/>
      <c r="C289" s="85" t="s">
        <v>254</v>
      </c>
      <c r="D289" s="115">
        <v>687</v>
      </c>
      <c r="E289" s="115">
        <v>201</v>
      </c>
      <c r="F289" s="116">
        <v>0</v>
      </c>
      <c r="G289" s="88"/>
      <c r="H289" s="89"/>
    </row>
    <row r="290" ht="14.45" customHeight="1" spans="1:8">
      <c r="A290" s="85"/>
      <c r="B290" s="85"/>
      <c r="C290" s="85" t="s">
        <v>255</v>
      </c>
      <c r="D290" s="115">
        <v>718</v>
      </c>
      <c r="E290" s="115">
        <v>193</v>
      </c>
      <c r="F290" s="116">
        <v>78</v>
      </c>
      <c r="G290" s="88"/>
      <c r="H290" s="89"/>
    </row>
    <row r="291" ht="14.45" customHeight="1" spans="1:8">
      <c r="A291" s="85"/>
      <c r="B291" s="85"/>
      <c r="C291" s="85" t="s">
        <v>256</v>
      </c>
      <c r="D291" s="115">
        <v>707</v>
      </c>
      <c r="E291" s="115">
        <v>198</v>
      </c>
      <c r="F291" s="116">
        <v>90</v>
      </c>
      <c r="G291" s="88"/>
      <c r="H291" s="89"/>
    </row>
    <row r="292" ht="14.45" customHeight="1" spans="1:8">
      <c r="A292" s="85"/>
      <c r="B292" s="85"/>
      <c r="C292" s="85" t="s">
        <v>257</v>
      </c>
      <c r="D292" s="115">
        <v>998</v>
      </c>
      <c r="E292" s="115">
        <v>269</v>
      </c>
      <c r="F292" s="116">
        <v>122</v>
      </c>
      <c r="G292" s="88"/>
      <c r="H292" s="89"/>
    </row>
    <row r="293" ht="14.45" customHeight="1" spans="1:8">
      <c r="A293" s="85"/>
      <c r="B293" s="85"/>
      <c r="C293" s="85" t="s">
        <v>258</v>
      </c>
      <c r="D293" s="115">
        <v>2002</v>
      </c>
      <c r="E293" s="115">
        <v>553</v>
      </c>
      <c r="F293" s="116">
        <v>0</v>
      </c>
      <c r="G293" s="88"/>
      <c r="H293" s="89"/>
    </row>
    <row r="294" ht="14.45" customHeight="1" spans="1:8">
      <c r="A294" s="85"/>
      <c r="B294" s="85"/>
      <c r="C294" s="91" t="s">
        <v>5</v>
      </c>
      <c r="D294" s="92">
        <f>SUM(D275:D293)</f>
        <v>19628</v>
      </c>
      <c r="E294" s="92">
        <f>SUM(E275:E293)</f>
        <v>5494</v>
      </c>
      <c r="F294" s="92">
        <f>SUM(F275:F293)</f>
        <v>2206</v>
      </c>
      <c r="G294" s="41">
        <f>F294/E294*100</f>
        <v>40.1528940662541</v>
      </c>
      <c r="H294" s="50" t="s">
        <v>25</v>
      </c>
    </row>
    <row r="295" spans="1:8">
      <c r="A295" s="43"/>
      <c r="B295" s="43"/>
      <c r="C295" s="43"/>
      <c r="D295" s="44"/>
      <c r="E295" s="44"/>
      <c r="F295" s="43"/>
      <c r="G295" s="52"/>
      <c r="H295" s="46"/>
    </row>
    <row r="296" ht="14.1" customHeight="1" spans="1:8">
      <c r="A296" s="85">
        <v>13</v>
      </c>
      <c r="B296" s="85" t="s">
        <v>259</v>
      </c>
      <c r="C296" s="85" t="s">
        <v>260</v>
      </c>
      <c r="D296" s="115">
        <v>2041</v>
      </c>
      <c r="E296" s="115">
        <v>636</v>
      </c>
      <c r="F296" s="116">
        <v>529</v>
      </c>
      <c r="G296" s="88"/>
      <c r="H296" s="89"/>
    </row>
    <row r="297" ht="14.1" customHeight="1" spans="1:8">
      <c r="A297" s="85"/>
      <c r="B297" s="85"/>
      <c r="C297" s="85" t="s">
        <v>261</v>
      </c>
      <c r="D297" s="115">
        <v>519</v>
      </c>
      <c r="E297" s="115">
        <v>134</v>
      </c>
      <c r="F297" s="116">
        <v>55</v>
      </c>
      <c r="G297" s="88"/>
      <c r="H297" s="89"/>
    </row>
    <row r="298" ht="14.1" customHeight="1" spans="1:8">
      <c r="A298" s="85"/>
      <c r="B298" s="85"/>
      <c r="C298" s="85" t="s">
        <v>186</v>
      </c>
      <c r="D298" s="115">
        <v>544</v>
      </c>
      <c r="E298" s="115">
        <v>145</v>
      </c>
      <c r="F298" s="116">
        <v>187</v>
      </c>
      <c r="G298" s="88"/>
      <c r="H298" s="89"/>
    </row>
    <row r="299" ht="14.1" customHeight="1" spans="1:8">
      <c r="A299" s="85"/>
      <c r="B299" s="85"/>
      <c r="C299" s="85" t="s">
        <v>23</v>
      </c>
      <c r="D299" s="115">
        <v>573</v>
      </c>
      <c r="E299" s="115">
        <v>150</v>
      </c>
      <c r="F299" s="116">
        <v>0</v>
      </c>
      <c r="G299" s="88"/>
      <c r="H299" s="89"/>
    </row>
    <row r="300" ht="14.1" customHeight="1" spans="1:8">
      <c r="A300" s="85"/>
      <c r="B300" s="85"/>
      <c r="C300" s="85" t="s">
        <v>262</v>
      </c>
      <c r="D300" s="115">
        <v>832</v>
      </c>
      <c r="E300" s="115">
        <v>230</v>
      </c>
      <c r="F300" s="116">
        <v>116</v>
      </c>
      <c r="G300" s="88"/>
      <c r="H300" s="89"/>
    </row>
    <row r="301" ht="14.1" customHeight="1" spans="1:8">
      <c r="A301" s="85"/>
      <c r="B301" s="85"/>
      <c r="C301" s="85" t="s">
        <v>263</v>
      </c>
      <c r="D301" s="115">
        <v>766</v>
      </c>
      <c r="E301" s="115">
        <v>213</v>
      </c>
      <c r="F301" s="116">
        <v>0</v>
      </c>
      <c r="G301" s="88"/>
      <c r="H301" s="89"/>
    </row>
    <row r="302" ht="14.1" customHeight="1" spans="1:8">
      <c r="A302" s="85"/>
      <c r="B302" s="85"/>
      <c r="C302" s="85" t="s">
        <v>264</v>
      </c>
      <c r="D302" s="115">
        <v>525</v>
      </c>
      <c r="E302" s="115">
        <v>141</v>
      </c>
      <c r="F302" s="116">
        <v>0</v>
      </c>
      <c r="G302" s="88"/>
      <c r="H302" s="89"/>
    </row>
    <row r="303" ht="14.1" customHeight="1" spans="1:8">
      <c r="A303" s="85"/>
      <c r="B303" s="85"/>
      <c r="C303" s="85" t="s">
        <v>109</v>
      </c>
      <c r="D303" s="115">
        <v>976</v>
      </c>
      <c r="E303" s="115">
        <v>255</v>
      </c>
      <c r="F303" s="116">
        <v>0</v>
      </c>
      <c r="G303" s="88"/>
      <c r="H303" s="89"/>
    </row>
    <row r="304" ht="14.1" customHeight="1" spans="1:8">
      <c r="A304" s="85"/>
      <c r="B304" s="85"/>
      <c r="C304" s="85" t="s">
        <v>265</v>
      </c>
      <c r="D304" s="115">
        <v>370</v>
      </c>
      <c r="E304" s="115">
        <v>100</v>
      </c>
      <c r="F304" s="116">
        <v>0</v>
      </c>
      <c r="G304" s="88"/>
      <c r="H304" s="89"/>
    </row>
    <row r="305" ht="14.1" customHeight="1" spans="1:8">
      <c r="A305" s="85"/>
      <c r="B305" s="85"/>
      <c r="C305" s="85" t="s">
        <v>266</v>
      </c>
      <c r="D305" s="115">
        <v>1659</v>
      </c>
      <c r="E305" s="115">
        <v>430</v>
      </c>
      <c r="F305" s="116">
        <v>0</v>
      </c>
      <c r="G305" s="88"/>
      <c r="H305" s="89"/>
    </row>
    <row r="306" ht="14.1" customHeight="1" spans="1:8">
      <c r="A306" s="85"/>
      <c r="B306" s="85"/>
      <c r="C306" s="85" t="s">
        <v>267</v>
      </c>
      <c r="D306" s="115">
        <v>1538</v>
      </c>
      <c r="E306" s="115">
        <v>403</v>
      </c>
      <c r="F306" s="116">
        <v>0</v>
      </c>
      <c r="G306" s="88"/>
      <c r="H306" s="89"/>
    </row>
    <row r="307" ht="14.1" customHeight="1" spans="1:8">
      <c r="A307" s="85"/>
      <c r="B307" s="85"/>
      <c r="C307" s="91" t="s">
        <v>5</v>
      </c>
      <c r="D307" s="92">
        <f>SUM(D296:D306)</f>
        <v>10343</v>
      </c>
      <c r="E307" s="92">
        <f>SUM(E296:E306)</f>
        <v>2837</v>
      </c>
      <c r="F307" s="92">
        <f>SUM(F296:F306)</f>
        <v>887</v>
      </c>
      <c r="G307" s="41">
        <f>F307/E307*100</f>
        <v>31.2654212195982</v>
      </c>
      <c r="H307" s="50" t="s">
        <v>25</v>
      </c>
    </row>
    <row r="308" ht="14.1" customHeight="1" spans="1:8">
      <c r="A308" s="85"/>
      <c r="B308" s="85"/>
      <c r="C308" s="85"/>
      <c r="D308" s="86"/>
      <c r="E308" s="86"/>
      <c r="F308" s="85"/>
      <c r="G308" s="88"/>
      <c r="H308" s="89"/>
    </row>
    <row r="309" ht="14.1" customHeight="1" spans="1:8">
      <c r="A309" s="85">
        <v>14</v>
      </c>
      <c r="B309" s="85" t="s">
        <v>268</v>
      </c>
      <c r="C309" s="85" t="s">
        <v>269</v>
      </c>
      <c r="D309" s="115">
        <v>1071</v>
      </c>
      <c r="E309" s="115">
        <v>305</v>
      </c>
      <c r="F309" s="44">
        <v>119</v>
      </c>
      <c r="G309" s="88"/>
      <c r="H309" s="89"/>
    </row>
    <row r="310" ht="14.1" customHeight="1" spans="1:8">
      <c r="A310" s="85"/>
      <c r="B310" s="85"/>
      <c r="C310" s="85" t="s">
        <v>270</v>
      </c>
      <c r="D310" s="115">
        <v>453</v>
      </c>
      <c r="E310" s="115">
        <v>138</v>
      </c>
      <c r="F310" s="44">
        <v>0</v>
      </c>
      <c r="G310" s="88"/>
      <c r="H310" s="89"/>
    </row>
    <row r="311" ht="14.1" customHeight="1" spans="1:8">
      <c r="A311" s="85"/>
      <c r="B311" s="85"/>
      <c r="C311" s="85" t="s">
        <v>271</v>
      </c>
      <c r="D311" s="115">
        <v>511</v>
      </c>
      <c r="E311" s="115">
        <v>143</v>
      </c>
      <c r="F311" s="44">
        <v>0</v>
      </c>
      <c r="G311" s="88"/>
      <c r="H311" s="89"/>
    </row>
    <row r="312" ht="14.1" customHeight="1" spans="1:8">
      <c r="A312" s="85"/>
      <c r="B312" s="85"/>
      <c r="C312" s="85" t="s">
        <v>272</v>
      </c>
      <c r="D312" s="115">
        <v>901</v>
      </c>
      <c r="E312" s="115">
        <v>246</v>
      </c>
      <c r="F312" s="44">
        <v>0</v>
      </c>
      <c r="G312" s="88"/>
      <c r="H312" s="89"/>
    </row>
    <row r="313" ht="14.1" customHeight="1" spans="1:8">
      <c r="A313" s="85"/>
      <c r="B313" s="85"/>
      <c r="C313" s="85" t="s">
        <v>273</v>
      </c>
      <c r="D313" s="115">
        <v>881</v>
      </c>
      <c r="E313" s="115">
        <v>246</v>
      </c>
      <c r="F313" s="44">
        <v>0</v>
      </c>
      <c r="G313" s="88"/>
      <c r="H313" s="89"/>
    </row>
    <row r="314" ht="14.1" customHeight="1" spans="1:8">
      <c r="A314" s="85"/>
      <c r="B314" s="85"/>
      <c r="C314" s="85" t="s">
        <v>274</v>
      </c>
      <c r="D314" s="115">
        <v>1330</v>
      </c>
      <c r="E314" s="115">
        <v>375</v>
      </c>
      <c r="F314" s="44">
        <v>0</v>
      </c>
      <c r="G314" s="88"/>
      <c r="H314" s="89"/>
    </row>
    <row r="315" ht="14.1" customHeight="1" spans="1:8">
      <c r="A315" s="85"/>
      <c r="B315" s="85"/>
      <c r="C315" s="85" t="s">
        <v>99</v>
      </c>
      <c r="D315" s="115">
        <v>909</v>
      </c>
      <c r="E315" s="115">
        <v>254</v>
      </c>
      <c r="F315" s="44">
        <v>0</v>
      </c>
      <c r="G315" s="88"/>
      <c r="H315" s="89"/>
    </row>
    <row r="316" ht="14.1" customHeight="1" spans="1:8">
      <c r="A316" s="85"/>
      <c r="B316" s="85"/>
      <c r="C316" s="85" t="s">
        <v>275</v>
      </c>
      <c r="D316" s="115">
        <v>572</v>
      </c>
      <c r="E316" s="115">
        <v>179</v>
      </c>
      <c r="F316" s="44">
        <v>0</v>
      </c>
      <c r="G316" s="88"/>
      <c r="H316" s="89"/>
    </row>
    <row r="317" ht="14.1" customHeight="1" spans="1:8">
      <c r="A317" s="85"/>
      <c r="B317" s="85"/>
      <c r="C317" s="85" t="s">
        <v>276</v>
      </c>
      <c r="D317" s="115">
        <v>845</v>
      </c>
      <c r="E317" s="115">
        <v>239</v>
      </c>
      <c r="F317" s="44">
        <v>0</v>
      </c>
      <c r="G317" s="88"/>
      <c r="H317" s="89"/>
    </row>
    <row r="318" ht="14.1" customHeight="1" spans="1:8">
      <c r="A318" s="85"/>
      <c r="B318" s="85"/>
      <c r="C318" s="85" t="s">
        <v>66</v>
      </c>
      <c r="D318" s="115">
        <v>848</v>
      </c>
      <c r="E318" s="115">
        <v>237</v>
      </c>
      <c r="F318" s="44">
        <v>51</v>
      </c>
      <c r="G318" s="88"/>
      <c r="H318" s="89"/>
    </row>
    <row r="319" ht="14.1" customHeight="1" spans="1:8">
      <c r="A319" s="85"/>
      <c r="B319" s="85"/>
      <c r="C319" s="85" t="s">
        <v>277</v>
      </c>
      <c r="D319" s="115">
        <v>658</v>
      </c>
      <c r="E319" s="115">
        <v>184</v>
      </c>
      <c r="F319" s="44">
        <v>0</v>
      </c>
      <c r="G319" s="88"/>
      <c r="H319" s="89"/>
    </row>
    <row r="320" ht="14.1" customHeight="1" spans="1:8">
      <c r="A320" s="85"/>
      <c r="B320" s="85"/>
      <c r="C320" s="85" t="s">
        <v>278</v>
      </c>
      <c r="D320" s="115">
        <v>1670</v>
      </c>
      <c r="E320" s="115">
        <v>451</v>
      </c>
      <c r="F320" s="44">
        <v>0</v>
      </c>
      <c r="G320" s="88"/>
      <c r="H320" s="89"/>
    </row>
    <row r="321" ht="14.1" customHeight="1" spans="1:8">
      <c r="A321" s="85"/>
      <c r="B321" s="85"/>
      <c r="C321" s="85" t="s">
        <v>67</v>
      </c>
      <c r="D321" s="115">
        <v>547</v>
      </c>
      <c r="E321" s="115">
        <v>145</v>
      </c>
      <c r="F321" s="44">
        <v>0</v>
      </c>
      <c r="G321" s="88"/>
      <c r="H321" s="89"/>
    </row>
    <row r="322" ht="14.1" customHeight="1" spans="1:8">
      <c r="A322" s="85"/>
      <c r="B322" s="85"/>
      <c r="C322" s="85" t="s">
        <v>279</v>
      </c>
      <c r="D322" s="115">
        <v>642</v>
      </c>
      <c r="E322" s="115">
        <v>192</v>
      </c>
      <c r="F322" s="44">
        <v>112</v>
      </c>
      <c r="G322" s="88"/>
      <c r="H322" s="89"/>
    </row>
    <row r="323" ht="14.1" customHeight="1" spans="1:8">
      <c r="A323" s="85"/>
      <c r="B323" s="85"/>
      <c r="C323" s="85" t="s">
        <v>280</v>
      </c>
      <c r="D323" s="115">
        <v>2114</v>
      </c>
      <c r="E323" s="115">
        <v>606</v>
      </c>
      <c r="F323" s="44">
        <v>220</v>
      </c>
      <c r="G323" s="88"/>
      <c r="H323" s="89"/>
    </row>
    <row r="324" ht="14.1" customHeight="1" spans="1:8">
      <c r="A324" s="85"/>
      <c r="B324" s="85"/>
      <c r="C324" s="91" t="s">
        <v>5</v>
      </c>
      <c r="D324" s="92">
        <f>SUM(D309:D323)</f>
        <v>13952</v>
      </c>
      <c r="E324" s="92">
        <f>SUM(E309:E323)</f>
        <v>3940</v>
      </c>
      <c r="F324" s="92">
        <f>SUM(F309:F323)</f>
        <v>502</v>
      </c>
      <c r="G324" s="41">
        <f>F324/E324*100</f>
        <v>12.741116751269</v>
      </c>
      <c r="H324" s="50" t="s">
        <v>25</v>
      </c>
    </row>
    <row r="325" ht="14.1" customHeight="1" spans="1:8">
      <c r="A325" s="85"/>
      <c r="B325" s="85"/>
      <c r="C325" s="85"/>
      <c r="D325" s="86"/>
      <c r="E325" s="86"/>
      <c r="F325" s="85"/>
      <c r="G325" s="88"/>
      <c r="H325" s="89"/>
    </row>
    <row r="326" ht="14.1" customHeight="1" spans="1:8">
      <c r="A326" s="85">
        <v>15</v>
      </c>
      <c r="B326" s="85" t="s">
        <v>281</v>
      </c>
      <c r="C326" s="85" t="s">
        <v>33</v>
      </c>
      <c r="D326" s="115">
        <v>1196</v>
      </c>
      <c r="E326" s="115">
        <v>357</v>
      </c>
      <c r="F326" s="116">
        <v>0</v>
      </c>
      <c r="G326" s="88"/>
      <c r="H326" s="89"/>
    </row>
    <row r="327" ht="14.1" customHeight="1" spans="1:8">
      <c r="A327" s="85"/>
      <c r="B327" s="85"/>
      <c r="C327" s="85" t="s">
        <v>261</v>
      </c>
      <c r="D327" s="115">
        <v>1346</v>
      </c>
      <c r="E327" s="115">
        <v>392</v>
      </c>
      <c r="F327" s="116">
        <v>0</v>
      </c>
      <c r="G327" s="88"/>
      <c r="H327" s="89"/>
    </row>
    <row r="328" ht="14.1" customHeight="1" spans="1:8">
      <c r="A328" s="85"/>
      <c r="B328" s="85"/>
      <c r="C328" s="85" t="s">
        <v>24</v>
      </c>
      <c r="D328" s="115">
        <v>978</v>
      </c>
      <c r="E328" s="115">
        <v>303</v>
      </c>
      <c r="F328" s="116">
        <v>0</v>
      </c>
      <c r="G328" s="88"/>
      <c r="H328" s="89"/>
    </row>
    <row r="329" ht="14.1" customHeight="1" spans="1:8">
      <c r="A329" s="85"/>
      <c r="B329" s="85"/>
      <c r="C329" s="85" t="s">
        <v>282</v>
      </c>
      <c r="D329" s="115">
        <v>653</v>
      </c>
      <c r="E329" s="115">
        <v>198</v>
      </c>
      <c r="F329" s="114">
        <v>0</v>
      </c>
      <c r="G329" s="88"/>
      <c r="H329" s="89"/>
    </row>
    <row r="330" ht="14.1" customHeight="1" spans="1:8">
      <c r="A330" s="85"/>
      <c r="B330" s="85"/>
      <c r="C330" s="85" t="s">
        <v>173</v>
      </c>
      <c r="D330" s="115">
        <v>1556</v>
      </c>
      <c r="E330" s="115">
        <v>428</v>
      </c>
      <c r="F330" s="116">
        <v>405</v>
      </c>
      <c r="G330" s="88"/>
      <c r="H330" s="89"/>
    </row>
    <row r="331" ht="14.1" customHeight="1" spans="1:8">
      <c r="A331" s="85"/>
      <c r="B331" s="85"/>
      <c r="C331" s="85" t="s">
        <v>283</v>
      </c>
      <c r="D331" s="115">
        <v>1141</v>
      </c>
      <c r="E331" s="115">
        <v>323</v>
      </c>
      <c r="F331" s="116">
        <v>306</v>
      </c>
      <c r="G331" s="88"/>
      <c r="H331" s="89"/>
    </row>
    <row r="332" ht="14.1" customHeight="1" spans="1:8">
      <c r="A332" s="85"/>
      <c r="B332" s="85"/>
      <c r="C332" s="85" t="s">
        <v>284</v>
      </c>
      <c r="D332" s="115">
        <v>488</v>
      </c>
      <c r="E332" s="115">
        <v>143</v>
      </c>
      <c r="F332" s="116">
        <v>60</v>
      </c>
      <c r="G332" s="88"/>
      <c r="H332" s="89"/>
    </row>
    <row r="333" ht="14.1" customHeight="1" spans="1:8">
      <c r="A333" s="85"/>
      <c r="B333" s="85"/>
      <c r="C333" s="85" t="s">
        <v>285</v>
      </c>
      <c r="D333" s="115">
        <v>547</v>
      </c>
      <c r="E333" s="115">
        <v>150</v>
      </c>
      <c r="F333" s="122">
        <v>122</v>
      </c>
      <c r="G333" s="88"/>
      <c r="H333" s="89"/>
    </row>
    <row r="334" ht="14.1" customHeight="1" spans="1:8">
      <c r="A334" s="85"/>
      <c r="B334" s="85"/>
      <c r="C334" s="85" t="s">
        <v>286</v>
      </c>
      <c r="D334" s="115">
        <v>387</v>
      </c>
      <c r="E334" s="115">
        <v>104</v>
      </c>
      <c r="F334" s="116">
        <v>103</v>
      </c>
      <c r="G334" s="88"/>
      <c r="H334" s="89"/>
    </row>
    <row r="335" ht="14.1" customHeight="1" spans="1:8">
      <c r="A335" s="85"/>
      <c r="B335" s="85"/>
      <c r="C335" s="85" t="s">
        <v>287</v>
      </c>
      <c r="D335" s="115">
        <v>391</v>
      </c>
      <c r="E335" s="115">
        <v>111</v>
      </c>
      <c r="F335" s="116">
        <v>109</v>
      </c>
      <c r="G335" s="88"/>
      <c r="H335" s="89"/>
    </row>
    <row r="336" ht="14.1" customHeight="1" spans="1:8">
      <c r="A336" s="85"/>
      <c r="B336" s="85"/>
      <c r="C336" s="85" t="s">
        <v>288</v>
      </c>
      <c r="D336" s="115">
        <v>543</v>
      </c>
      <c r="E336" s="115">
        <v>159</v>
      </c>
      <c r="F336" s="116">
        <v>0</v>
      </c>
      <c r="G336" s="88"/>
      <c r="H336" s="89"/>
    </row>
    <row r="337" ht="14.1" customHeight="1" spans="1:8">
      <c r="A337" s="85"/>
      <c r="B337" s="85"/>
      <c r="C337" s="85" t="s">
        <v>289</v>
      </c>
      <c r="D337" s="115">
        <v>323</v>
      </c>
      <c r="E337" s="115">
        <v>105</v>
      </c>
      <c r="F337" s="114">
        <v>0</v>
      </c>
      <c r="G337" s="88"/>
      <c r="H337" s="89"/>
    </row>
    <row r="338" ht="14.1" customHeight="1" spans="1:8">
      <c r="A338" s="85"/>
      <c r="B338" s="85"/>
      <c r="C338" s="85" t="s">
        <v>290</v>
      </c>
      <c r="D338" s="115">
        <v>344</v>
      </c>
      <c r="E338" s="115">
        <v>96</v>
      </c>
      <c r="F338" s="122">
        <v>75</v>
      </c>
      <c r="G338" s="88"/>
      <c r="H338" s="89"/>
    </row>
    <row r="339" ht="14.1" customHeight="1" spans="1:8">
      <c r="A339" s="85"/>
      <c r="B339" s="85"/>
      <c r="C339" s="85" t="s">
        <v>291</v>
      </c>
      <c r="D339" s="115">
        <v>449</v>
      </c>
      <c r="E339" s="115">
        <v>125</v>
      </c>
      <c r="F339" s="116">
        <v>0</v>
      </c>
      <c r="G339" s="88"/>
      <c r="H339" s="89"/>
    </row>
    <row r="340" ht="14.1" customHeight="1" spans="1:8">
      <c r="A340" s="85"/>
      <c r="B340" s="85"/>
      <c r="C340" s="85" t="s">
        <v>109</v>
      </c>
      <c r="D340" s="115">
        <v>149</v>
      </c>
      <c r="E340" s="115">
        <v>43</v>
      </c>
      <c r="F340" s="116">
        <v>0</v>
      </c>
      <c r="G340" s="88"/>
      <c r="H340" s="89"/>
    </row>
    <row r="341" ht="14.1" customHeight="1" spans="1:8">
      <c r="A341" s="85"/>
      <c r="B341" s="85"/>
      <c r="C341" s="85" t="s">
        <v>292</v>
      </c>
      <c r="D341" s="115">
        <v>511</v>
      </c>
      <c r="E341" s="115">
        <v>138</v>
      </c>
      <c r="F341" s="116">
        <v>110</v>
      </c>
      <c r="G341" s="88"/>
      <c r="H341" s="89"/>
    </row>
    <row r="342" ht="14.1" customHeight="1" spans="1:8">
      <c r="A342" s="85"/>
      <c r="B342" s="85"/>
      <c r="C342" s="85"/>
      <c r="D342" s="86"/>
      <c r="E342" s="86"/>
      <c r="F342" s="44"/>
      <c r="G342" s="88"/>
      <c r="H342" s="89"/>
    </row>
    <row r="343" ht="14.1" customHeight="1" spans="1:8">
      <c r="A343" s="120"/>
      <c r="B343" s="120"/>
      <c r="C343" s="120"/>
      <c r="D343" s="121"/>
      <c r="E343" s="121"/>
      <c r="F343" s="111"/>
      <c r="G343" s="120"/>
      <c r="H343" s="120"/>
    </row>
    <row r="344" ht="14.1" customHeight="1" spans="1:8">
      <c r="A344" s="107" t="s">
        <v>371</v>
      </c>
      <c r="B344" s="107"/>
      <c r="C344" s="107"/>
      <c r="D344" s="107"/>
      <c r="E344" s="107"/>
      <c r="F344" s="107"/>
      <c r="G344" s="107"/>
      <c r="H344" s="107"/>
    </row>
    <row r="345" ht="14.1" customHeight="1" spans="1:8">
      <c r="A345" s="28" t="s">
        <v>1</v>
      </c>
      <c r="B345" s="29" t="s">
        <v>2</v>
      </c>
      <c r="C345" s="29" t="s">
        <v>3</v>
      </c>
      <c r="D345" s="30" t="s">
        <v>4</v>
      </c>
      <c r="E345" s="30" t="s">
        <v>5</v>
      </c>
      <c r="F345" s="30" t="s">
        <v>6</v>
      </c>
      <c r="G345" s="28" t="s">
        <v>7</v>
      </c>
      <c r="H345" s="32"/>
    </row>
    <row r="346" ht="14.1" customHeight="1" spans="1:8">
      <c r="A346" s="33"/>
      <c r="B346" s="34"/>
      <c r="C346" s="34"/>
      <c r="D346" s="35" t="s">
        <v>8</v>
      </c>
      <c r="E346" s="35" t="s">
        <v>9</v>
      </c>
      <c r="F346" s="35" t="s">
        <v>9</v>
      </c>
      <c r="G346" s="33"/>
      <c r="H346" s="37"/>
    </row>
    <row r="347" ht="14.1" customHeight="1" spans="1:8">
      <c r="A347" s="85"/>
      <c r="B347" s="85"/>
      <c r="C347" s="85" t="s">
        <v>293</v>
      </c>
      <c r="D347" s="115">
        <v>1367</v>
      </c>
      <c r="E347" s="115">
        <v>402</v>
      </c>
      <c r="F347" s="44">
        <v>383</v>
      </c>
      <c r="G347" s="88"/>
      <c r="H347" s="89"/>
    </row>
    <row r="348" ht="14.1" customHeight="1" spans="1:8">
      <c r="A348" s="85"/>
      <c r="B348" s="85"/>
      <c r="C348" s="85" t="s">
        <v>223</v>
      </c>
      <c r="D348" s="115">
        <v>366</v>
      </c>
      <c r="E348" s="115">
        <v>97</v>
      </c>
      <c r="F348" s="44">
        <v>67</v>
      </c>
      <c r="G348" s="88"/>
      <c r="H348" s="89"/>
    </row>
    <row r="349" ht="14.1" customHeight="1" spans="1:8">
      <c r="A349" s="85"/>
      <c r="B349" s="85"/>
      <c r="C349" s="85" t="s">
        <v>28</v>
      </c>
      <c r="D349" s="115">
        <v>606</v>
      </c>
      <c r="E349" s="115">
        <v>173</v>
      </c>
      <c r="F349" s="44">
        <v>0</v>
      </c>
      <c r="G349" s="88"/>
      <c r="H349" s="89"/>
    </row>
    <row r="350" ht="14.1" customHeight="1" spans="1:8">
      <c r="A350" s="85"/>
      <c r="B350" s="85"/>
      <c r="C350" s="85" t="s">
        <v>295</v>
      </c>
      <c r="D350" s="115">
        <v>368</v>
      </c>
      <c r="E350" s="115">
        <v>102</v>
      </c>
      <c r="F350" s="44">
        <v>69</v>
      </c>
      <c r="G350" s="88"/>
      <c r="H350" s="89"/>
    </row>
    <row r="351" ht="14.1" customHeight="1" spans="1:8">
      <c r="A351" s="85"/>
      <c r="B351" s="85"/>
      <c r="C351" s="91" t="s">
        <v>5</v>
      </c>
      <c r="D351" s="92">
        <f>SUM(D326:D350)</f>
        <v>13709</v>
      </c>
      <c r="E351" s="92">
        <f>SUM(E326:E350)</f>
        <v>3949</v>
      </c>
      <c r="F351" s="92">
        <f>SUM(F326:F350)</f>
        <v>1809</v>
      </c>
      <c r="G351" s="41">
        <f>F351/E351*100</f>
        <v>45.8090655862244</v>
      </c>
      <c r="H351" s="50" t="s">
        <v>25</v>
      </c>
    </row>
    <row r="352" ht="14.1" customHeight="1" spans="1:8">
      <c r="A352" s="85"/>
      <c r="B352" s="85"/>
      <c r="C352" s="85"/>
      <c r="D352" s="86"/>
      <c r="E352" s="86"/>
      <c r="F352" s="85"/>
      <c r="G352" s="88"/>
      <c r="H352" s="89"/>
    </row>
    <row r="353" ht="14.1" customHeight="1" spans="1:8">
      <c r="A353" s="85">
        <v>16</v>
      </c>
      <c r="B353" s="85" t="s">
        <v>296</v>
      </c>
      <c r="C353" s="85" t="s">
        <v>297</v>
      </c>
      <c r="D353" s="115">
        <v>1404</v>
      </c>
      <c r="E353" s="115">
        <v>370</v>
      </c>
      <c r="F353" s="44">
        <v>0</v>
      </c>
      <c r="G353" s="88"/>
      <c r="H353" s="89"/>
    </row>
    <row r="354" ht="14.1" customHeight="1" spans="1:8">
      <c r="A354" s="85"/>
      <c r="B354" s="85"/>
      <c r="C354" s="85" t="s">
        <v>196</v>
      </c>
      <c r="D354" s="115">
        <v>1316</v>
      </c>
      <c r="E354" s="115">
        <v>369</v>
      </c>
      <c r="F354" s="44">
        <v>0</v>
      </c>
      <c r="G354" s="88"/>
      <c r="H354" s="89"/>
    </row>
    <row r="355" ht="14.1" customHeight="1" spans="1:8">
      <c r="A355" s="85"/>
      <c r="B355" s="85"/>
      <c r="C355" s="85" t="s">
        <v>298</v>
      </c>
      <c r="D355" s="115">
        <v>3440</v>
      </c>
      <c r="E355" s="115">
        <v>931</v>
      </c>
      <c r="F355" s="44">
        <v>0</v>
      </c>
      <c r="G355" s="88"/>
      <c r="H355" s="89"/>
    </row>
    <row r="356" ht="14.1" customHeight="1" spans="1:8">
      <c r="A356" s="85"/>
      <c r="B356" s="85"/>
      <c r="C356" s="85" t="s">
        <v>299</v>
      </c>
      <c r="D356" s="115">
        <v>1719</v>
      </c>
      <c r="E356" s="115">
        <v>442</v>
      </c>
      <c r="F356" s="44">
        <v>0</v>
      </c>
      <c r="G356" s="88"/>
      <c r="H356" s="89"/>
    </row>
    <row r="357" ht="14.1" customHeight="1" spans="1:8">
      <c r="A357" s="85"/>
      <c r="B357" s="85"/>
      <c r="C357" s="85" t="s">
        <v>300</v>
      </c>
      <c r="D357" s="115">
        <v>2606</v>
      </c>
      <c r="E357" s="115">
        <v>726</v>
      </c>
      <c r="F357" s="44">
        <v>0</v>
      </c>
      <c r="G357" s="88"/>
      <c r="H357" s="89"/>
    </row>
    <row r="358" ht="14.1" customHeight="1" spans="1:8">
      <c r="A358" s="85"/>
      <c r="B358" s="85"/>
      <c r="C358" s="85" t="s">
        <v>301</v>
      </c>
      <c r="D358" s="115">
        <v>3278</v>
      </c>
      <c r="E358" s="115">
        <v>904</v>
      </c>
      <c r="F358" s="44">
        <v>0</v>
      </c>
      <c r="G358" s="88"/>
      <c r="H358" s="89"/>
    </row>
    <row r="359" ht="14.1" customHeight="1" spans="1:8">
      <c r="A359" s="85"/>
      <c r="B359" s="85"/>
      <c r="C359" s="85" t="s">
        <v>191</v>
      </c>
      <c r="D359" s="115">
        <v>507</v>
      </c>
      <c r="E359" s="115">
        <v>146</v>
      </c>
      <c r="F359" s="44">
        <v>0</v>
      </c>
      <c r="G359" s="88"/>
      <c r="H359" s="89"/>
    </row>
    <row r="360" ht="14.1" customHeight="1" spans="1:8">
      <c r="A360" s="85"/>
      <c r="B360" s="85"/>
      <c r="C360" s="85" t="s">
        <v>167</v>
      </c>
      <c r="D360" s="115">
        <v>765</v>
      </c>
      <c r="E360" s="115">
        <v>211</v>
      </c>
      <c r="F360" s="44">
        <v>0</v>
      </c>
      <c r="G360" s="88"/>
      <c r="H360" s="89"/>
    </row>
    <row r="361" ht="14.1" customHeight="1" spans="1:8">
      <c r="A361" s="85"/>
      <c r="B361" s="85"/>
      <c r="C361" s="85" t="s">
        <v>302</v>
      </c>
      <c r="D361" s="115">
        <v>1015</v>
      </c>
      <c r="E361" s="115">
        <v>288</v>
      </c>
      <c r="F361" s="44">
        <v>0</v>
      </c>
      <c r="G361" s="88"/>
      <c r="H361" s="89"/>
    </row>
    <row r="362" ht="14.1" customHeight="1" spans="1:8">
      <c r="A362" s="85"/>
      <c r="B362" s="85"/>
      <c r="C362" s="85" t="s">
        <v>63</v>
      </c>
      <c r="D362" s="115">
        <v>4093</v>
      </c>
      <c r="E362" s="115">
        <v>1053</v>
      </c>
      <c r="F362" s="44">
        <v>0</v>
      </c>
      <c r="G362" s="88"/>
      <c r="H362" s="89"/>
    </row>
    <row r="363" ht="14.1" customHeight="1" spans="1:8">
      <c r="A363" s="85"/>
      <c r="B363" s="85"/>
      <c r="C363" s="85" t="s">
        <v>303</v>
      </c>
      <c r="D363" s="115">
        <v>1812</v>
      </c>
      <c r="E363" s="115">
        <v>502</v>
      </c>
      <c r="F363" s="44">
        <v>0</v>
      </c>
      <c r="G363" s="88"/>
      <c r="H363" s="89"/>
    </row>
    <row r="364" ht="14.1" customHeight="1" spans="1:8">
      <c r="A364" s="85"/>
      <c r="B364" s="85"/>
      <c r="C364" s="85" t="s">
        <v>304</v>
      </c>
      <c r="D364" s="115">
        <v>1702</v>
      </c>
      <c r="E364" s="115">
        <v>470</v>
      </c>
      <c r="F364" s="44">
        <v>0</v>
      </c>
      <c r="G364" s="88"/>
      <c r="H364" s="89"/>
    </row>
    <row r="365" ht="14.1" customHeight="1" spans="1:8">
      <c r="A365" s="85"/>
      <c r="B365" s="85"/>
      <c r="C365" s="85" t="s">
        <v>305</v>
      </c>
      <c r="D365" s="115">
        <v>1272</v>
      </c>
      <c r="E365" s="115">
        <v>364</v>
      </c>
      <c r="F365" s="44">
        <v>0</v>
      </c>
      <c r="G365" s="88"/>
      <c r="H365" s="89"/>
    </row>
    <row r="366" ht="14.1" customHeight="1" spans="1:8">
      <c r="A366" s="85"/>
      <c r="B366" s="85"/>
      <c r="C366" s="85" t="s">
        <v>306</v>
      </c>
      <c r="D366" s="115">
        <v>1998</v>
      </c>
      <c r="E366" s="115">
        <v>562</v>
      </c>
      <c r="F366" s="44">
        <v>0</v>
      </c>
      <c r="G366" s="88"/>
      <c r="H366" s="89"/>
    </row>
    <row r="367" ht="14.1" customHeight="1" spans="1:8">
      <c r="A367" s="85"/>
      <c r="B367" s="85"/>
      <c r="C367" s="91" t="s">
        <v>5</v>
      </c>
      <c r="D367" s="92">
        <f>SUM(D353:D366)</f>
        <v>26927</v>
      </c>
      <c r="E367" s="92">
        <f>SUM(E353:E366)</f>
        <v>7338</v>
      </c>
      <c r="F367" s="92">
        <f>SUM(F353:F366)</f>
        <v>0</v>
      </c>
      <c r="G367" s="41">
        <f>F367/E367*100</f>
        <v>0</v>
      </c>
      <c r="H367" s="50" t="s">
        <v>25</v>
      </c>
    </row>
    <row r="368" spans="1:8">
      <c r="A368" s="43"/>
      <c r="B368" s="43"/>
      <c r="C368" s="43"/>
      <c r="D368" s="44"/>
      <c r="E368" s="44"/>
      <c r="F368" s="43"/>
      <c r="G368" s="52"/>
      <c r="H368" s="46"/>
    </row>
    <row r="369" spans="1:8">
      <c r="A369" s="43">
        <v>17</v>
      </c>
      <c r="B369" s="43" t="s">
        <v>307</v>
      </c>
      <c r="C369" s="43" t="s">
        <v>308</v>
      </c>
      <c r="D369" s="44">
        <v>635</v>
      </c>
      <c r="E369" s="44">
        <v>184</v>
      </c>
      <c r="F369" s="44"/>
      <c r="G369" s="52"/>
      <c r="H369" s="46"/>
    </row>
    <row r="370" spans="1:8">
      <c r="A370" s="43"/>
      <c r="B370" s="43"/>
      <c r="C370" s="43" t="s">
        <v>309</v>
      </c>
      <c r="D370" s="44">
        <v>3237</v>
      </c>
      <c r="E370" s="44">
        <v>876</v>
      </c>
      <c r="F370" s="44"/>
      <c r="G370" s="52"/>
      <c r="H370" s="46"/>
    </row>
    <row r="371" spans="1:8">
      <c r="A371" s="43"/>
      <c r="B371" s="43"/>
      <c r="C371" s="43" t="s">
        <v>298</v>
      </c>
      <c r="D371" s="44">
        <v>667</v>
      </c>
      <c r="E371" s="44">
        <v>192</v>
      </c>
      <c r="F371" s="44"/>
      <c r="G371" s="52"/>
      <c r="H371" s="46"/>
    </row>
    <row r="372" spans="1:8">
      <c r="A372" s="43"/>
      <c r="B372" s="43"/>
      <c r="C372" s="43" t="s">
        <v>109</v>
      </c>
      <c r="D372" s="44">
        <v>234</v>
      </c>
      <c r="E372" s="44">
        <v>70</v>
      </c>
      <c r="F372" s="44"/>
      <c r="G372" s="52"/>
      <c r="H372" s="46"/>
    </row>
    <row r="373" spans="1:8">
      <c r="A373" s="43"/>
      <c r="B373" s="43"/>
      <c r="C373" s="43" t="s">
        <v>310</v>
      </c>
      <c r="D373" s="44">
        <v>563</v>
      </c>
      <c r="E373" s="44">
        <v>154</v>
      </c>
      <c r="F373" s="44"/>
      <c r="G373" s="52"/>
      <c r="H373" s="46"/>
    </row>
    <row r="374" spans="1:8">
      <c r="A374" s="43"/>
      <c r="B374" s="43"/>
      <c r="C374" s="43" t="s">
        <v>132</v>
      </c>
      <c r="D374" s="44">
        <v>648</v>
      </c>
      <c r="E374" s="44">
        <v>180</v>
      </c>
      <c r="F374" s="44"/>
      <c r="G374" s="52"/>
      <c r="H374" s="46"/>
    </row>
    <row r="375" spans="1:8">
      <c r="A375" s="43"/>
      <c r="B375" s="43"/>
      <c r="C375" s="43" t="s">
        <v>89</v>
      </c>
      <c r="D375" s="44">
        <v>782</v>
      </c>
      <c r="E375" s="44">
        <v>229</v>
      </c>
      <c r="F375" s="44"/>
      <c r="G375" s="52"/>
      <c r="H375" s="46"/>
    </row>
    <row r="376" spans="1:8">
      <c r="A376" s="43"/>
      <c r="B376" s="43"/>
      <c r="C376" s="43" t="s">
        <v>311</v>
      </c>
      <c r="D376" s="44">
        <v>1025</v>
      </c>
      <c r="E376" s="44">
        <v>293</v>
      </c>
      <c r="F376" s="44"/>
      <c r="G376" s="52"/>
      <c r="H376" s="46"/>
    </row>
    <row r="377" spans="1:8">
      <c r="A377" s="43"/>
      <c r="B377" s="43"/>
      <c r="C377" s="43" t="s">
        <v>148</v>
      </c>
      <c r="D377" s="44">
        <v>1506</v>
      </c>
      <c r="E377" s="44">
        <v>430</v>
      </c>
      <c r="F377" s="44"/>
      <c r="G377" s="52"/>
      <c r="H377" s="46"/>
    </row>
    <row r="378" spans="1:8">
      <c r="A378" s="43"/>
      <c r="B378" s="43"/>
      <c r="C378" s="43" t="s">
        <v>70</v>
      </c>
      <c r="D378" s="44">
        <v>884</v>
      </c>
      <c r="E378" s="44">
        <v>262</v>
      </c>
      <c r="F378" s="44"/>
      <c r="G378" s="52"/>
      <c r="H378" s="46"/>
    </row>
    <row r="379" spans="1:8">
      <c r="A379" s="43"/>
      <c r="B379" s="43"/>
      <c r="C379" s="43" t="s">
        <v>186</v>
      </c>
      <c r="D379" s="44">
        <v>1240</v>
      </c>
      <c r="E379" s="44">
        <v>329</v>
      </c>
      <c r="F379" s="44">
        <v>198</v>
      </c>
      <c r="G379" s="52"/>
      <c r="H379" s="46"/>
    </row>
    <row r="380" spans="1:8">
      <c r="A380" s="43"/>
      <c r="B380" s="43"/>
      <c r="C380" s="43" t="s">
        <v>312</v>
      </c>
      <c r="D380" s="44">
        <v>1317</v>
      </c>
      <c r="E380" s="44">
        <v>353</v>
      </c>
      <c r="F380" s="44"/>
      <c r="G380" s="52"/>
      <c r="H380" s="46"/>
    </row>
    <row r="381" spans="1:8">
      <c r="A381" s="43"/>
      <c r="B381" s="43"/>
      <c r="C381" s="43" t="s">
        <v>313</v>
      </c>
      <c r="D381" s="44">
        <v>541</v>
      </c>
      <c r="E381" s="44">
        <v>147</v>
      </c>
      <c r="F381" s="44"/>
      <c r="G381" s="52"/>
      <c r="H381" s="46"/>
    </row>
    <row r="382" spans="1:8">
      <c r="A382" s="43"/>
      <c r="B382" s="43"/>
      <c r="C382" s="43" t="s">
        <v>147</v>
      </c>
      <c r="D382" s="44">
        <v>1254</v>
      </c>
      <c r="E382" s="44">
        <v>339</v>
      </c>
      <c r="F382" s="44"/>
      <c r="G382" s="52"/>
      <c r="H382" s="46"/>
    </row>
    <row r="383" spans="1:8">
      <c r="A383" s="43"/>
      <c r="B383" s="43"/>
      <c r="C383" s="43" t="s">
        <v>211</v>
      </c>
      <c r="D383" s="44">
        <v>1325</v>
      </c>
      <c r="E383" s="44">
        <v>350</v>
      </c>
      <c r="F383" s="44"/>
      <c r="G383" s="52"/>
      <c r="H383" s="46"/>
    </row>
    <row r="384" spans="1:8">
      <c r="A384" s="43"/>
      <c r="B384" s="43"/>
      <c r="C384" s="43" t="s">
        <v>314</v>
      </c>
      <c r="D384" s="44">
        <v>830</v>
      </c>
      <c r="E384" s="44">
        <v>232</v>
      </c>
      <c r="F384" s="44"/>
      <c r="G384" s="52"/>
      <c r="H384" s="46"/>
    </row>
    <row r="385" spans="1:8">
      <c r="A385" s="43"/>
      <c r="B385" s="43"/>
      <c r="C385" s="43" t="s">
        <v>315</v>
      </c>
      <c r="D385" s="44">
        <v>924</v>
      </c>
      <c r="E385" s="44">
        <v>244</v>
      </c>
      <c r="F385" s="44"/>
      <c r="G385" s="52"/>
      <c r="H385" s="46"/>
    </row>
    <row r="386" spans="1:8">
      <c r="A386" s="43"/>
      <c r="B386" s="43"/>
      <c r="C386" s="43" t="s">
        <v>316</v>
      </c>
      <c r="D386" s="44">
        <v>867</v>
      </c>
      <c r="E386" s="44">
        <v>247</v>
      </c>
      <c r="F386" s="44">
        <v>174</v>
      </c>
      <c r="G386" s="52"/>
      <c r="H386" s="46"/>
    </row>
    <row r="387" spans="1:8">
      <c r="A387" s="43"/>
      <c r="B387" s="43"/>
      <c r="C387" s="43" t="s">
        <v>71</v>
      </c>
      <c r="D387" s="44"/>
      <c r="E387" s="44"/>
      <c r="F387" s="44">
        <v>869</v>
      </c>
      <c r="G387" s="52"/>
      <c r="H387" s="46"/>
    </row>
    <row r="388" spans="1:8">
      <c r="A388" s="43"/>
      <c r="B388" s="43"/>
      <c r="C388" s="47" t="s">
        <v>5</v>
      </c>
      <c r="D388" s="48">
        <f>SUM(D369:D386)</f>
        <v>18479</v>
      </c>
      <c r="E388" s="48">
        <f>SUM(E369:E386)</f>
        <v>5111</v>
      </c>
      <c r="F388" s="48">
        <f>SUM(F369:F387)</f>
        <v>1241</v>
      </c>
      <c r="G388" s="41">
        <f>F388/E388*100</f>
        <v>24.2809626296224</v>
      </c>
      <c r="H388" s="50" t="s">
        <v>25</v>
      </c>
    </row>
    <row r="389" ht="9.75" customHeight="1" spans="1:8">
      <c r="A389" s="43"/>
      <c r="B389" s="43"/>
      <c r="C389" s="43"/>
      <c r="D389" s="44"/>
      <c r="E389" s="44"/>
      <c r="F389" s="43"/>
      <c r="G389" s="52"/>
      <c r="H389" s="46"/>
    </row>
    <row r="390" spans="1:8">
      <c r="A390" s="43">
        <v>18</v>
      </c>
      <c r="B390" s="43" t="s">
        <v>317</v>
      </c>
      <c r="C390" s="43" t="s">
        <v>318</v>
      </c>
      <c r="D390" s="44">
        <v>301</v>
      </c>
      <c r="E390" s="44">
        <v>90</v>
      </c>
      <c r="F390" s="44">
        <v>55</v>
      </c>
      <c r="G390" s="52"/>
      <c r="H390" s="46"/>
    </row>
    <row r="391" spans="1:8">
      <c r="A391" s="43"/>
      <c r="B391" s="43"/>
      <c r="C391" s="43" t="s">
        <v>263</v>
      </c>
      <c r="D391" s="44">
        <v>532</v>
      </c>
      <c r="E391" s="44">
        <v>150</v>
      </c>
      <c r="F391" s="44">
        <v>41</v>
      </c>
      <c r="G391" s="52"/>
      <c r="H391" s="46"/>
    </row>
    <row r="392" spans="1:8">
      <c r="A392" s="43"/>
      <c r="B392" s="43"/>
      <c r="C392" s="43" t="s">
        <v>319</v>
      </c>
      <c r="D392" s="44">
        <v>365</v>
      </c>
      <c r="E392" s="44">
        <v>106</v>
      </c>
      <c r="F392" s="44">
        <v>105</v>
      </c>
      <c r="G392" s="52"/>
      <c r="H392" s="46"/>
    </row>
    <row r="393" spans="1:8">
      <c r="A393" s="43"/>
      <c r="B393" s="43"/>
      <c r="C393" s="43" t="s">
        <v>320</v>
      </c>
      <c r="D393" s="44">
        <v>318</v>
      </c>
      <c r="E393" s="44">
        <v>99</v>
      </c>
      <c r="F393" s="44">
        <v>98</v>
      </c>
      <c r="G393" s="52"/>
      <c r="H393" s="46"/>
    </row>
    <row r="394" spans="1:8">
      <c r="A394" s="43"/>
      <c r="B394" s="43"/>
      <c r="C394" s="43" t="s">
        <v>239</v>
      </c>
      <c r="D394" s="44">
        <v>402</v>
      </c>
      <c r="E394" s="44">
        <v>117</v>
      </c>
      <c r="F394" s="44">
        <v>80</v>
      </c>
      <c r="G394" s="52"/>
      <c r="H394" s="46"/>
    </row>
    <row r="395" spans="1:8">
      <c r="A395" s="43"/>
      <c r="B395" s="43"/>
      <c r="C395" s="43" t="s">
        <v>321</v>
      </c>
      <c r="D395" s="44">
        <v>527</v>
      </c>
      <c r="E395" s="44">
        <v>166</v>
      </c>
      <c r="F395" s="44">
        <v>16</v>
      </c>
      <c r="G395" s="52"/>
      <c r="H395" s="46"/>
    </row>
    <row r="396" spans="1:8">
      <c r="A396" s="43"/>
      <c r="B396" s="43"/>
      <c r="C396" s="43" t="s">
        <v>322</v>
      </c>
      <c r="D396" s="44">
        <v>1206</v>
      </c>
      <c r="E396" s="44">
        <v>369</v>
      </c>
      <c r="F396" s="44">
        <v>354</v>
      </c>
      <c r="G396" s="52"/>
      <c r="H396" s="46"/>
    </row>
    <row r="397" spans="1:8">
      <c r="A397" s="43"/>
      <c r="B397" s="43"/>
      <c r="C397" s="43" t="s">
        <v>323</v>
      </c>
      <c r="D397" s="44">
        <v>1040</v>
      </c>
      <c r="E397" s="44">
        <v>291</v>
      </c>
      <c r="F397" s="109">
        <v>277</v>
      </c>
      <c r="G397" s="52"/>
      <c r="H397" s="46"/>
    </row>
    <row r="398" spans="1:8">
      <c r="A398" s="43"/>
      <c r="B398" s="43"/>
      <c r="C398" s="43" t="s">
        <v>324</v>
      </c>
      <c r="D398" s="44">
        <v>981</v>
      </c>
      <c r="E398" s="44">
        <v>273</v>
      </c>
      <c r="F398" s="109">
        <v>208</v>
      </c>
      <c r="G398" s="52"/>
      <c r="H398" s="46"/>
    </row>
    <row r="399" spans="1:8">
      <c r="A399" s="43"/>
      <c r="B399" s="43"/>
      <c r="C399" s="43" t="s">
        <v>325</v>
      </c>
      <c r="D399" s="44">
        <v>564</v>
      </c>
      <c r="E399" s="44">
        <v>184</v>
      </c>
      <c r="F399" s="44">
        <v>32</v>
      </c>
      <c r="G399" s="52"/>
      <c r="H399" s="46"/>
    </row>
    <row r="400" spans="1:8">
      <c r="A400" s="43"/>
      <c r="B400" s="43"/>
      <c r="C400" s="47" t="s">
        <v>5</v>
      </c>
      <c r="D400" s="48">
        <f>SUM(D390:D399)</f>
        <v>6236</v>
      </c>
      <c r="E400" s="48">
        <f>SUM(E390:E399)</f>
        <v>1845</v>
      </c>
      <c r="F400" s="48">
        <f>SUM(F390:F399)</f>
        <v>1266</v>
      </c>
      <c r="G400" s="41">
        <f>F400/E400*100</f>
        <v>68.6178861788618</v>
      </c>
      <c r="H400" s="50" t="s">
        <v>25</v>
      </c>
    </row>
    <row r="401" ht="9.75" customHeight="1" spans="1:8">
      <c r="A401" s="43"/>
      <c r="B401" s="43"/>
      <c r="C401" s="43"/>
      <c r="D401" s="44"/>
      <c r="E401" s="44"/>
      <c r="F401" s="43"/>
      <c r="G401" s="52"/>
      <c r="H401" s="46"/>
    </row>
    <row r="402" spans="1:8">
      <c r="A402" s="43">
        <v>19</v>
      </c>
      <c r="B402" s="43" t="s">
        <v>326</v>
      </c>
      <c r="C402" s="43" t="s">
        <v>327</v>
      </c>
      <c r="D402" s="44">
        <v>1361</v>
      </c>
      <c r="E402" s="44">
        <v>348</v>
      </c>
      <c r="F402" s="44">
        <v>0</v>
      </c>
      <c r="G402" s="52"/>
      <c r="H402" s="46"/>
    </row>
    <row r="403" spans="1:8">
      <c r="A403" s="43"/>
      <c r="B403" s="43"/>
      <c r="C403" s="43" t="s">
        <v>328</v>
      </c>
      <c r="D403" s="44">
        <v>290</v>
      </c>
      <c r="E403" s="44">
        <v>76</v>
      </c>
      <c r="F403" s="44">
        <v>0</v>
      </c>
      <c r="G403" s="52"/>
      <c r="H403" s="46"/>
    </row>
    <row r="404" spans="1:8">
      <c r="A404" s="43"/>
      <c r="B404" s="43"/>
      <c r="C404" s="43" t="s">
        <v>329</v>
      </c>
      <c r="D404" s="44">
        <v>747</v>
      </c>
      <c r="E404" s="44">
        <v>199</v>
      </c>
      <c r="F404" s="44">
        <v>0</v>
      </c>
      <c r="G404" s="52"/>
      <c r="H404" s="46"/>
    </row>
    <row r="405" spans="1:8">
      <c r="A405" s="43"/>
      <c r="B405" s="43"/>
      <c r="C405" s="43" t="s">
        <v>244</v>
      </c>
      <c r="D405" s="44">
        <v>737</v>
      </c>
      <c r="E405" s="44">
        <v>210</v>
      </c>
      <c r="F405" s="44">
        <v>100</v>
      </c>
      <c r="G405" s="52"/>
      <c r="H405" s="46"/>
    </row>
    <row r="406" spans="1:8">
      <c r="A406" s="43"/>
      <c r="B406" s="43"/>
      <c r="C406" s="43" t="s">
        <v>67</v>
      </c>
      <c r="D406" s="44">
        <v>941</v>
      </c>
      <c r="E406" s="44">
        <v>256</v>
      </c>
      <c r="F406" s="44">
        <v>120</v>
      </c>
      <c r="G406" s="52"/>
      <c r="H406" s="46"/>
    </row>
    <row r="407" spans="1:8">
      <c r="A407" s="43"/>
      <c r="B407" s="43"/>
      <c r="C407" s="43" t="s">
        <v>330</v>
      </c>
      <c r="D407" s="44">
        <v>337</v>
      </c>
      <c r="E407" s="44">
        <v>88</v>
      </c>
      <c r="F407" s="44">
        <v>80</v>
      </c>
      <c r="G407" s="52"/>
      <c r="H407" s="46"/>
    </row>
    <row r="408" spans="1:8">
      <c r="A408" s="43"/>
      <c r="B408" s="43"/>
      <c r="C408" s="43" t="s">
        <v>331</v>
      </c>
      <c r="D408" s="44">
        <v>1809</v>
      </c>
      <c r="E408" s="44">
        <v>482</v>
      </c>
      <c r="F408" s="44">
        <v>220</v>
      </c>
      <c r="G408" s="52"/>
      <c r="H408" s="46"/>
    </row>
    <row r="409" spans="1:8">
      <c r="A409" s="43"/>
      <c r="B409" s="43"/>
      <c r="C409" s="43" t="s">
        <v>332</v>
      </c>
      <c r="D409" s="44">
        <v>2162</v>
      </c>
      <c r="E409" s="44">
        <v>595</v>
      </c>
      <c r="F409" s="44">
        <v>450</v>
      </c>
      <c r="G409" s="52"/>
      <c r="H409" s="46"/>
    </row>
    <row r="410" spans="1:8">
      <c r="A410" s="43"/>
      <c r="B410" s="43"/>
      <c r="C410" s="43" t="s">
        <v>171</v>
      </c>
      <c r="D410" s="44">
        <v>869</v>
      </c>
      <c r="E410" s="44">
        <v>234</v>
      </c>
      <c r="F410" s="44">
        <v>200</v>
      </c>
      <c r="G410" s="52"/>
      <c r="H410" s="46"/>
    </row>
    <row r="411" spans="1:8">
      <c r="A411" s="43"/>
      <c r="B411" s="43"/>
      <c r="C411" s="47" t="s">
        <v>5</v>
      </c>
      <c r="D411" s="48">
        <f>SUM(D402:D410)</f>
        <v>9253</v>
      </c>
      <c r="E411" s="48">
        <f>SUM(E402:E410)</f>
        <v>2488</v>
      </c>
      <c r="F411" s="48">
        <f>SUM(F402:F410)</f>
        <v>1170</v>
      </c>
      <c r="G411" s="41">
        <f>F411/E411*100</f>
        <v>47.0257234726688</v>
      </c>
      <c r="H411" s="50" t="s">
        <v>25</v>
      </c>
    </row>
    <row r="412" spans="1:8">
      <c r="A412" s="43"/>
      <c r="B412" s="43"/>
      <c r="C412" s="43"/>
      <c r="D412" s="44"/>
      <c r="E412" s="44"/>
      <c r="F412" s="43"/>
      <c r="G412" s="52"/>
      <c r="H412" s="46"/>
    </row>
    <row r="413" spans="1:8">
      <c r="A413" s="110"/>
      <c r="B413" s="110"/>
      <c r="C413" s="110"/>
      <c r="D413" s="111"/>
      <c r="E413" s="111"/>
      <c r="F413" s="110"/>
      <c r="G413" s="110"/>
      <c r="H413" s="110"/>
    </row>
    <row r="414" spans="1:8">
      <c r="A414" s="107" t="s">
        <v>371</v>
      </c>
      <c r="B414" s="107"/>
      <c r="C414" s="107"/>
      <c r="D414" s="107"/>
      <c r="E414" s="107"/>
      <c r="F414" s="107"/>
      <c r="G414" s="107"/>
      <c r="H414" s="107"/>
    </row>
    <row r="415" spans="1:8">
      <c r="A415" s="28" t="s">
        <v>1</v>
      </c>
      <c r="B415" s="29" t="s">
        <v>2</v>
      </c>
      <c r="C415" s="29" t="s">
        <v>3</v>
      </c>
      <c r="D415" s="30" t="s">
        <v>4</v>
      </c>
      <c r="E415" s="30" t="s">
        <v>5</v>
      </c>
      <c r="F415" s="30" t="s">
        <v>6</v>
      </c>
      <c r="G415" s="28" t="s">
        <v>7</v>
      </c>
      <c r="H415" s="32"/>
    </row>
    <row r="416" spans="1:8">
      <c r="A416" s="33"/>
      <c r="B416" s="34"/>
      <c r="C416" s="34"/>
      <c r="D416" s="35" t="s">
        <v>8</v>
      </c>
      <c r="E416" s="35" t="s">
        <v>9</v>
      </c>
      <c r="F416" s="35" t="s">
        <v>9</v>
      </c>
      <c r="G416" s="33"/>
      <c r="H416" s="37"/>
    </row>
    <row r="417" spans="1:8">
      <c r="A417" s="43">
        <v>20</v>
      </c>
      <c r="B417" s="43" t="s">
        <v>333</v>
      </c>
      <c r="C417" s="43"/>
      <c r="D417" s="44"/>
      <c r="E417" s="44"/>
      <c r="F417" s="43"/>
      <c r="G417" s="52"/>
      <c r="H417" s="46"/>
    </row>
    <row r="418" spans="1:8">
      <c r="A418" s="43"/>
      <c r="B418" s="43"/>
      <c r="C418" s="43" t="s">
        <v>334</v>
      </c>
      <c r="D418" s="44">
        <v>625</v>
      </c>
      <c r="E418" s="44">
        <v>167</v>
      </c>
      <c r="F418" s="44">
        <v>68</v>
      </c>
      <c r="G418" s="52"/>
      <c r="H418" s="46"/>
    </row>
    <row r="419" spans="1:8">
      <c r="A419" s="43"/>
      <c r="B419" s="43"/>
      <c r="C419" s="43" t="s">
        <v>335</v>
      </c>
      <c r="D419" s="44">
        <v>657</v>
      </c>
      <c r="E419" s="44">
        <v>175</v>
      </c>
      <c r="F419" s="44">
        <v>160</v>
      </c>
      <c r="G419" s="52"/>
      <c r="H419" s="46"/>
    </row>
    <row r="420" spans="1:8">
      <c r="A420" s="43"/>
      <c r="B420" s="43"/>
      <c r="C420" s="43" t="s">
        <v>336</v>
      </c>
      <c r="D420" s="44">
        <v>912</v>
      </c>
      <c r="E420" s="44">
        <v>240</v>
      </c>
      <c r="F420" s="44">
        <v>110</v>
      </c>
      <c r="G420" s="52"/>
      <c r="H420" s="46"/>
    </row>
    <row r="421" spans="1:8">
      <c r="A421" s="43"/>
      <c r="B421" s="43"/>
      <c r="C421" s="43" t="s">
        <v>337</v>
      </c>
      <c r="D421" s="44">
        <v>642</v>
      </c>
      <c r="E421" s="44">
        <v>168</v>
      </c>
      <c r="F421" s="44">
        <v>0</v>
      </c>
      <c r="G421" s="52"/>
      <c r="H421" s="46"/>
    </row>
    <row r="422" spans="1:8">
      <c r="A422" s="43"/>
      <c r="B422" s="43"/>
      <c r="C422" s="43" t="s">
        <v>338</v>
      </c>
      <c r="D422" s="44">
        <v>544</v>
      </c>
      <c r="E422" s="44">
        <v>142</v>
      </c>
      <c r="F422" s="44">
        <v>100</v>
      </c>
      <c r="G422" s="52"/>
      <c r="H422" s="46"/>
    </row>
    <row r="423" spans="1:8">
      <c r="A423" s="43"/>
      <c r="B423" s="43"/>
      <c r="C423" s="43" t="s">
        <v>137</v>
      </c>
      <c r="D423" s="44">
        <v>715</v>
      </c>
      <c r="E423" s="44">
        <v>206</v>
      </c>
      <c r="F423" s="44">
        <v>150</v>
      </c>
      <c r="G423" s="52"/>
      <c r="H423" s="46"/>
    </row>
    <row r="424" spans="1:8">
      <c r="A424" s="43"/>
      <c r="B424" s="43"/>
      <c r="C424" s="43" t="s">
        <v>339</v>
      </c>
      <c r="D424" s="44">
        <v>832</v>
      </c>
      <c r="E424" s="44">
        <v>223</v>
      </c>
      <c r="F424" s="44">
        <v>165</v>
      </c>
      <c r="G424" s="52"/>
      <c r="H424" s="46"/>
    </row>
    <row r="425" spans="1:8">
      <c r="A425" s="43"/>
      <c r="B425" s="43"/>
      <c r="C425" s="43" t="s">
        <v>40</v>
      </c>
      <c r="D425" s="44">
        <v>1733</v>
      </c>
      <c r="E425" s="44">
        <v>468</v>
      </c>
      <c r="F425" s="44">
        <v>350</v>
      </c>
      <c r="G425" s="52"/>
      <c r="H425" s="46"/>
    </row>
    <row r="426" spans="1:8">
      <c r="A426" s="43"/>
      <c r="B426" s="43"/>
      <c r="C426" s="43" t="s">
        <v>263</v>
      </c>
      <c r="D426" s="44">
        <v>470</v>
      </c>
      <c r="E426" s="44">
        <v>126</v>
      </c>
      <c r="F426" s="44">
        <v>0</v>
      </c>
      <c r="G426" s="52"/>
      <c r="H426" s="46"/>
    </row>
    <row r="427" spans="1:8">
      <c r="A427" s="43"/>
      <c r="B427" s="43"/>
      <c r="C427" s="43" t="s">
        <v>340</v>
      </c>
      <c r="D427" s="44">
        <v>497</v>
      </c>
      <c r="E427" s="44">
        <v>143</v>
      </c>
      <c r="F427" s="44">
        <v>0</v>
      </c>
      <c r="G427" s="52"/>
      <c r="H427" s="46"/>
    </row>
    <row r="428" spans="1:8">
      <c r="A428" s="43"/>
      <c r="B428" s="43"/>
      <c r="C428" s="43" t="s">
        <v>341</v>
      </c>
      <c r="D428" s="44">
        <v>485</v>
      </c>
      <c r="E428" s="44">
        <v>138</v>
      </c>
      <c r="F428" s="44">
        <v>134</v>
      </c>
      <c r="G428" s="52"/>
      <c r="H428" s="46"/>
    </row>
    <row r="429" spans="1:8">
      <c r="A429" s="43"/>
      <c r="B429" s="43"/>
      <c r="C429" s="43" t="s">
        <v>223</v>
      </c>
      <c r="D429" s="44">
        <v>649</v>
      </c>
      <c r="E429" s="44">
        <v>175</v>
      </c>
      <c r="F429" s="44">
        <v>160</v>
      </c>
      <c r="G429" s="52"/>
      <c r="H429" s="46"/>
    </row>
    <row r="430" spans="1:8">
      <c r="A430" s="43"/>
      <c r="B430" s="43"/>
      <c r="C430" s="43" t="s">
        <v>342</v>
      </c>
      <c r="D430" s="44">
        <v>263</v>
      </c>
      <c r="E430" s="44">
        <v>80</v>
      </c>
      <c r="F430" s="44">
        <v>70</v>
      </c>
      <c r="G430" s="52"/>
      <c r="H430" s="46"/>
    </row>
    <row r="431" spans="1:8">
      <c r="A431" s="43"/>
      <c r="B431" s="43"/>
      <c r="C431" s="43" t="s">
        <v>343</v>
      </c>
      <c r="D431" s="44">
        <v>749</v>
      </c>
      <c r="E431" s="44">
        <v>190</v>
      </c>
      <c r="F431" s="44">
        <v>127</v>
      </c>
      <c r="G431" s="52"/>
      <c r="H431" s="46"/>
    </row>
    <row r="432" spans="1:8">
      <c r="A432" s="43"/>
      <c r="B432" s="43"/>
      <c r="C432" s="47" t="s">
        <v>5</v>
      </c>
      <c r="D432" s="48">
        <f>SUM(D418:D431)</f>
        <v>9773</v>
      </c>
      <c r="E432" s="48">
        <f>SUM(E418:E431)</f>
        <v>2641</v>
      </c>
      <c r="F432" s="48">
        <f>SUM(F418:F431)</f>
        <v>1594</v>
      </c>
      <c r="G432" s="41">
        <f>F432/E432*100</f>
        <v>60.3559257856872</v>
      </c>
      <c r="H432" s="50" t="s">
        <v>25</v>
      </c>
    </row>
    <row r="433" spans="1:8">
      <c r="A433" s="43"/>
      <c r="B433" s="43"/>
      <c r="C433" s="43"/>
      <c r="D433" s="44"/>
      <c r="E433" s="44"/>
      <c r="F433" s="43"/>
      <c r="G433" s="52"/>
      <c r="H433" s="46"/>
    </row>
    <row r="434" spans="1:8">
      <c r="A434" s="43">
        <v>21</v>
      </c>
      <c r="B434" s="43" t="s">
        <v>344</v>
      </c>
      <c r="C434" s="43" t="s">
        <v>345</v>
      </c>
      <c r="D434" s="44">
        <v>2004</v>
      </c>
      <c r="E434" s="44">
        <v>597</v>
      </c>
      <c r="F434" s="44">
        <v>350</v>
      </c>
      <c r="G434" s="52"/>
      <c r="H434" s="46"/>
    </row>
    <row r="435" spans="1:8">
      <c r="A435" s="43"/>
      <c r="B435" s="43"/>
      <c r="C435" s="43" t="s">
        <v>346</v>
      </c>
      <c r="D435" s="44">
        <v>2334</v>
      </c>
      <c r="E435" s="44">
        <v>698</v>
      </c>
      <c r="F435" s="44">
        <v>250</v>
      </c>
      <c r="G435" s="52"/>
      <c r="H435" s="46"/>
    </row>
    <row r="436" spans="1:8">
      <c r="A436" s="43"/>
      <c r="B436" s="43"/>
      <c r="C436" s="43" t="s">
        <v>23</v>
      </c>
      <c r="D436" s="44">
        <v>1696</v>
      </c>
      <c r="E436" s="44">
        <v>490</v>
      </c>
      <c r="F436" s="44">
        <v>350</v>
      </c>
      <c r="G436" s="52"/>
      <c r="H436" s="46"/>
    </row>
    <row r="437" spans="1:8">
      <c r="A437" s="43"/>
      <c r="B437" s="43"/>
      <c r="C437" s="43" t="s">
        <v>347</v>
      </c>
      <c r="D437" s="44">
        <v>995</v>
      </c>
      <c r="E437" s="44">
        <v>280</v>
      </c>
      <c r="F437" s="44">
        <v>240</v>
      </c>
      <c r="G437" s="52"/>
      <c r="H437" s="46"/>
    </row>
    <row r="438" spans="1:8">
      <c r="A438" s="43"/>
      <c r="B438" s="43"/>
      <c r="C438" s="43" t="s">
        <v>348</v>
      </c>
      <c r="D438" s="44">
        <v>576</v>
      </c>
      <c r="E438" s="44">
        <v>176</v>
      </c>
      <c r="F438" s="44">
        <v>150</v>
      </c>
      <c r="G438" s="52"/>
      <c r="H438" s="46"/>
    </row>
    <row r="439" spans="1:8">
      <c r="A439" s="43"/>
      <c r="B439" s="43"/>
      <c r="C439" s="43" t="s">
        <v>349</v>
      </c>
      <c r="D439" s="44">
        <v>1124</v>
      </c>
      <c r="E439" s="44">
        <v>312</v>
      </c>
      <c r="F439" s="44">
        <v>200</v>
      </c>
      <c r="G439" s="52"/>
      <c r="H439" s="46"/>
    </row>
    <row r="440" spans="1:8">
      <c r="A440" s="43"/>
      <c r="B440" s="43"/>
      <c r="C440" s="43" t="s">
        <v>350</v>
      </c>
      <c r="D440" s="44">
        <v>1514</v>
      </c>
      <c r="E440" s="44">
        <v>425</v>
      </c>
      <c r="F440" s="44">
        <v>350</v>
      </c>
      <c r="G440" s="52"/>
      <c r="H440" s="46"/>
    </row>
    <row r="441" spans="1:8">
      <c r="A441" s="43"/>
      <c r="B441" s="43"/>
      <c r="C441" s="47" t="s">
        <v>5</v>
      </c>
      <c r="D441" s="48">
        <f>SUM(D434:D440)</f>
        <v>10243</v>
      </c>
      <c r="E441" s="48">
        <f>SUM(E434:E440)</f>
        <v>2978</v>
      </c>
      <c r="F441" s="48">
        <f>SUM(F434:F440)</f>
        <v>1890</v>
      </c>
      <c r="G441" s="41">
        <f>F441/E441*100</f>
        <v>63.4654130288784</v>
      </c>
      <c r="H441" s="50" t="s">
        <v>25</v>
      </c>
    </row>
    <row r="442" spans="1:8">
      <c r="A442" s="43"/>
      <c r="B442" s="43"/>
      <c r="C442" s="43"/>
      <c r="D442" s="44"/>
      <c r="E442" s="44"/>
      <c r="F442" s="43"/>
      <c r="G442" s="52"/>
      <c r="H442" s="46"/>
    </row>
    <row r="443" spans="1:8">
      <c r="A443" s="43">
        <v>22</v>
      </c>
      <c r="B443" s="43" t="s">
        <v>351</v>
      </c>
      <c r="C443" s="43" t="s">
        <v>352</v>
      </c>
      <c r="D443" s="44">
        <v>508</v>
      </c>
      <c r="E443" s="44">
        <v>144</v>
      </c>
      <c r="F443" s="44">
        <v>0</v>
      </c>
      <c r="G443" s="52"/>
      <c r="H443" s="46"/>
    </row>
    <row r="444" spans="1:8">
      <c r="A444" s="43"/>
      <c r="B444" s="43"/>
      <c r="C444" s="43" t="s">
        <v>353</v>
      </c>
      <c r="D444" s="44">
        <v>946</v>
      </c>
      <c r="E444" s="44">
        <v>270</v>
      </c>
      <c r="F444" s="44">
        <v>0</v>
      </c>
      <c r="G444" s="52"/>
      <c r="H444" s="46"/>
    </row>
    <row r="445" spans="1:8">
      <c r="A445" s="43"/>
      <c r="B445" s="43"/>
      <c r="C445" s="43" t="s">
        <v>354</v>
      </c>
      <c r="D445" s="44">
        <v>1308</v>
      </c>
      <c r="E445" s="44">
        <v>373</v>
      </c>
      <c r="F445" s="44">
        <v>0</v>
      </c>
      <c r="G445" s="52"/>
      <c r="H445" s="46"/>
    </row>
    <row r="446" spans="1:8">
      <c r="A446" s="43"/>
      <c r="B446" s="43"/>
      <c r="C446" s="43" t="s">
        <v>53</v>
      </c>
      <c r="D446" s="44">
        <v>635</v>
      </c>
      <c r="E446" s="44">
        <v>167</v>
      </c>
      <c r="F446" s="44">
        <v>0</v>
      </c>
      <c r="G446" s="52"/>
      <c r="H446" s="46"/>
    </row>
    <row r="447" spans="1:8">
      <c r="A447" s="43"/>
      <c r="B447" s="43"/>
      <c r="C447" s="43" t="s">
        <v>355</v>
      </c>
      <c r="D447" s="44">
        <v>490</v>
      </c>
      <c r="E447" s="44">
        <v>138</v>
      </c>
      <c r="F447" s="44">
        <v>0</v>
      </c>
      <c r="G447" s="52"/>
      <c r="H447" s="46"/>
    </row>
    <row r="448" spans="1:8">
      <c r="A448" s="43"/>
      <c r="B448" s="43"/>
      <c r="C448" s="43" t="s">
        <v>356</v>
      </c>
      <c r="D448" s="44">
        <v>2327</v>
      </c>
      <c r="E448" s="44">
        <v>693</v>
      </c>
      <c r="F448" s="44">
        <v>297</v>
      </c>
      <c r="G448" s="52"/>
      <c r="H448" s="46"/>
    </row>
    <row r="449" spans="1:8">
      <c r="A449" s="43"/>
      <c r="B449" s="43"/>
      <c r="C449" s="43" t="s">
        <v>357</v>
      </c>
      <c r="D449" s="44">
        <v>656</v>
      </c>
      <c r="E449" s="44">
        <v>185</v>
      </c>
      <c r="F449" s="44">
        <v>0</v>
      </c>
      <c r="G449" s="52"/>
      <c r="H449" s="46"/>
    </row>
    <row r="450" spans="1:8">
      <c r="A450" s="43"/>
      <c r="B450" s="43"/>
      <c r="C450" s="43" t="s">
        <v>263</v>
      </c>
      <c r="D450" s="44">
        <v>412</v>
      </c>
      <c r="E450" s="44">
        <v>118</v>
      </c>
      <c r="F450" s="44">
        <v>0</v>
      </c>
      <c r="G450" s="52"/>
      <c r="H450" s="46"/>
    </row>
    <row r="451" spans="1:8">
      <c r="A451" s="43"/>
      <c r="B451" s="43"/>
      <c r="C451" s="43" t="s">
        <v>358</v>
      </c>
      <c r="D451" s="44">
        <v>1015</v>
      </c>
      <c r="E451" s="44">
        <v>289</v>
      </c>
      <c r="F451" s="44">
        <v>0</v>
      </c>
      <c r="G451" s="52"/>
      <c r="H451" s="46"/>
    </row>
    <row r="452" spans="1:8">
      <c r="A452" s="43"/>
      <c r="B452" s="43"/>
      <c r="C452" s="43" t="s">
        <v>261</v>
      </c>
      <c r="D452" s="44">
        <v>596</v>
      </c>
      <c r="E452" s="44">
        <v>179</v>
      </c>
      <c r="F452" s="109">
        <v>171</v>
      </c>
      <c r="G452" s="52"/>
      <c r="H452" s="46"/>
    </row>
    <row r="453" spans="1:8">
      <c r="A453" s="43"/>
      <c r="B453" s="43"/>
      <c r="C453" s="47" t="s">
        <v>5</v>
      </c>
      <c r="D453" s="48">
        <f>SUM(D443:D452)</f>
        <v>8893</v>
      </c>
      <c r="E453" s="48">
        <f>SUM(E443:E452)</f>
        <v>2556</v>
      </c>
      <c r="F453" s="48">
        <f>SUM(F443:F452)</f>
        <v>468</v>
      </c>
      <c r="G453" s="41">
        <f>F453/E453*100</f>
        <v>18.3098591549296</v>
      </c>
      <c r="H453" s="50" t="s">
        <v>25</v>
      </c>
    </row>
    <row r="454" spans="1:8">
      <c r="A454" s="98"/>
      <c r="B454" s="98"/>
      <c r="C454" s="99" t="s">
        <v>361</v>
      </c>
      <c r="D454" s="100">
        <f>D453+D441+D432+D411+D400+D388+D367+D351+D324+D307+D294+D269+D258+D224+E199+D171+D149+D107+D86+D67+D42+D18</f>
        <v>472188</v>
      </c>
      <c r="E454" s="100">
        <f>E453+E441+E432+E411+E400+E388+E367+E351+E324+E307+E294+E269+E258+E224+F199+E171+E149+E107+E86+E67+E42+E18</f>
        <v>131371</v>
      </c>
      <c r="F454" s="100">
        <f>F453+F441+F432+F411+F400+F388+F367+F351+F324+F307+F294+F269+F258+F224+G199+F171+F149+F107+F86+F67+F42+F18</f>
        <v>28699.7180878553</v>
      </c>
      <c r="G454" s="102">
        <f>F454/E454*100</f>
        <v>21.8463116577139</v>
      </c>
      <c r="H454" s="103" t="s">
        <v>25</v>
      </c>
    </row>
    <row r="455" spans="4:5">
      <c r="D455" s="123"/>
      <c r="E455" s="17"/>
    </row>
    <row r="456" spans="4:5">
      <c r="D456" s="17"/>
      <c r="E456" s="17" t="s">
        <v>363</v>
      </c>
    </row>
    <row r="457" spans="4:5">
      <c r="D457" s="17"/>
      <c r="E457" s="17" t="s">
        <v>364</v>
      </c>
    </row>
    <row r="458" spans="4:5">
      <c r="D458" s="17"/>
      <c r="E458" s="17" t="s">
        <v>365</v>
      </c>
    </row>
    <row r="459" spans="4:5">
      <c r="D459" s="17"/>
      <c r="E459" s="17"/>
    </row>
    <row r="460" spans="4:5">
      <c r="D460" s="17"/>
      <c r="E460" s="17"/>
    </row>
    <row r="461" spans="4:5">
      <c r="D461" s="17"/>
      <c r="E461" s="17"/>
    </row>
    <row r="462" spans="4:5">
      <c r="D462" s="17"/>
      <c r="E462" s="104" t="s">
        <v>366</v>
      </c>
    </row>
    <row r="463" spans="4:5">
      <c r="D463" s="17"/>
      <c r="E463" s="17" t="s">
        <v>367</v>
      </c>
    </row>
    <row r="464" spans="4:5">
      <c r="D464" s="17"/>
      <c r="E464" s="17"/>
    </row>
    <row r="465" spans="4:5">
      <c r="D465" s="17"/>
      <c r="E465" s="17"/>
    </row>
    <row r="466" spans="4:5">
      <c r="D466" s="17"/>
      <c r="E466" s="17"/>
    </row>
    <row r="467" spans="4:5">
      <c r="D467" s="17"/>
      <c r="E467" s="17"/>
    </row>
    <row r="468" spans="4:5">
      <c r="D468" s="17"/>
      <c r="E468" s="17"/>
    </row>
    <row r="469" spans="4:5">
      <c r="D469" s="17"/>
      <c r="E469" s="17"/>
    </row>
    <row r="470" spans="4:5">
      <c r="D470" s="17"/>
      <c r="E470" s="17"/>
    </row>
    <row r="471" spans="4:5">
      <c r="D471" s="17"/>
      <c r="E471" s="17"/>
    </row>
    <row r="472" spans="4:5">
      <c r="D472" s="17"/>
      <c r="E472" s="17"/>
    </row>
    <row r="473" spans="4:5">
      <c r="D473" s="17"/>
      <c r="E473" s="17"/>
    </row>
    <row r="474" spans="6:6">
      <c r="F474" s="17"/>
    </row>
    <row r="475" spans="6:6">
      <c r="F475" s="17"/>
    </row>
    <row r="476" spans="6:6">
      <c r="F476" s="17"/>
    </row>
    <row r="477" spans="6:6">
      <c r="F477" s="17"/>
    </row>
    <row r="478" spans="6:6">
      <c r="F478" s="17"/>
    </row>
    <row r="479" spans="6:6">
      <c r="F479" s="17"/>
    </row>
    <row r="480" spans="6:6">
      <c r="F480" s="17"/>
    </row>
    <row r="481" spans="6:6">
      <c r="F481" s="17"/>
    </row>
    <row r="482" spans="6:6">
      <c r="F482" s="17"/>
    </row>
  </sheetData>
  <mergeCells count="35">
    <mergeCell ref="A1:H1"/>
    <mergeCell ref="A69:H69"/>
    <mergeCell ref="A136:H136"/>
    <mergeCell ref="A203:H203"/>
    <mergeCell ref="A272:H272"/>
    <mergeCell ref="A344:H344"/>
    <mergeCell ref="A414:H414"/>
    <mergeCell ref="A2:A3"/>
    <mergeCell ref="A70:A71"/>
    <mergeCell ref="A137:A138"/>
    <mergeCell ref="A204:A205"/>
    <mergeCell ref="A273:A274"/>
    <mergeCell ref="A345:A346"/>
    <mergeCell ref="A415:A416"/>
    <mergeCell ref="B2:B3"/>
    <mergeCell ref="B70:B71"/>
    <mergeCell ref="B137:B138"/>
    <mergeCell ref="B204:B205"/>
    <mergeCell ref="B273:B274"/>
    <mergeCell ref="B345:B346"/>
    <mergeCell ref="B415:B416"/>
    <mergeCell ref="C2:C3"/>
    <mergeCell ref="C70:C71"/>
    <mergeCell ref="C137:C138"/>
    <mergeCell ref="C204:C205"/>
    <mergeCell ref="C273:C274"/>
    <mergeCell ref="C345:C346"/>
    <mergeCell ref="C415:C416"/>
    <mergeCell ref="G415:H416"/>
    <mergeCell ref="G345:H346"/>
    <mergeCell ref="G204:H205"/>
    <mergeCell ref="G273:H274"/>
    <mergeCell ref="G137:H138"/>
    <mergeCell ref="G2:H3"/>
    <mergeCell ref="G70:H71"/>
  </mergeCells>
  <pageMargins left="0.905511811023622" right="0.708661417322835" top="0.748031496062992" bottom="0.748031496062992" header="0.31496062992126" footer="0.31496062992126"/>
  <pageSetup paperSize="9" scale="67" orientation="portrait"/>
  <headerFooter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7"/>
  <sheetViews>
    <sheetView view="pageBreakPreview" zoomScaleNormal="100" zoomScaleSheetLayoutView="100" topLeftCell="A451" workbookViewId="0">
      <selection activeCell="P459" sqref="P459"/>
    </sheetView>
  </sheetViews>
  <sheetFormatPr defaultColWidth="9" defaultRowHeight="15"/>
  <cols>
    <col min="1" max="1" width="6.14285714285714" customWidth="1"/>
    <col min="2" max="2" width="17.5714285714286" customWidth="1"/>
    <col min="3" max="3" width="19.8571428571429" customWidth="1"/>
    <col min="4" max="4" width="10.2857142857143" customWidth="1"/>
    <col min="5" max="5" width="11" customWidth="1"/>
    <col min="6" max="6" width="18.7142857142857" style="26" customWidth="1"/>
    <col min="7" max="7" width="8.85714285714286" customWidth="1"/>
    <col min="8" max="8" width="6.71428571428571" customWidth="1"/>
    <col min="10" max="10" width="8.71428571428571" customWidth="1"/>
    <col min="11" max="12" width="10" customWidth="1"/>
    <col min="13" max="14" width="10.2857142857143" customWidth="1"/>
    <col min="15" max="15" width="10" customWidth="1"/>
    <col min="16" max="16" width="10.2857142857143" customWidth="1"/>
  </cols>
  <sheetData>
    <row r="1" spans="1:7">
      <c r="A1" s="27" t="s">
        <v>372</v>
      </c>
      <c r="B1" s="27"/>
      <c r="C1" s="27"/>
      <c r="D1" s="27"/>
      <c r="E1" s="27"/>
      <c r="F1" s="27"/>
      <c r="G1" s="27"/>
    </row>
    <row r="2" customHeight="1" spans="1:8">
      <c r="A2" s="28" t="s">
        <v>1</v>
      </c>
      <c r="B2" s="29" t="s">
        <v>2</v>
      </c>
      <c r="C2" s="29" t="s">
        <v>3</v>
      </c>
      <c r="D2" s="30" t="s">
        <v>4</v>
      </c>
      <c r="E2" s="30" t="s">
        <v>5</v>
      </c>
      <c r="F2" s="31" t="s">
        <v>6</v>
      </c>
      <c r="G2" s="28" t="s">
        <v>7</v>
      </c>
      <c r="H2" s="32"/>
    </row>
    <row r="3" spans="1:8">
      <c r="A3" s="33"/>
      <c r="B3" s="34"/>
      <c r="C3" s="34"/>
      <c r="D3" s="35" t="s">
        <v>8</v>
      </c>
      <c r="E3" s="35" t="s">
        <v>9</v>
      </c>
      <c r="F3" s="36" t="s">
        <v>9</v>
      </c>
      <c r="G3" s="33"/>
      <c r="H3" s="37"/>
    </row>
    <row r="4" spans="1:8">
      <c r="A4" s="38">
        <v>1</v>
      </c>
      <c r="B4" s="38" t="s">
        <v>10</v>
      </c>
      <c r="C4" s="38" t="s">
        <v>11</v>
      </c>
      <c r="D4" s="39">
        <v>649</v>
      </c>
      <c r="E4" s="39">
        <v>175</v>
      </c>
      <c r="F4" s="40">
        <v>62</v>
      </c>
      <c r="G4" s="41"/>
      <c r="H4" s="42"/>
    </row>
    <row r="5" spans="1:8">
      <c r="A5" s="43"/>
      <c r="B5" s="43"/>
      <c r="C5" s="43" t="s">
        <v>12</v>
      </c>
      <c r="D5" s="44">
        <v>1561</v>
      </c>
      <c r="E5" s="44">
        <v>397</v>
      </c>
      <c r="F5" s="45">
        <f>E5*80%</f>
        <v>317.6</v>
      </c>
      <c r="G5" s="41"/>
      <c r="H5" s="46"/>
    </row>
    <row r="6" spans="1:8">
      <c r="A6" s="43"/>
      <c r="B6" s="43"/>
      <c r="C6" s="43" t="s">
        <v>13</v>
      </c>
      <c r="D6" s="44">
        <v>1531</v>
      </c>
      <c r="E6" s="44">
        <v>399</v>
      </c>
      <c r="F6" s="45">
        <f>E6*90%</f>
        <v>359.1</v>
      </c>
      <c r="G6" s="41"/>
      <c r="H6" s="46"/>
    </row>
    <row r="7" spans="1:8">
      <c r="A7" s="43"/>
      <c r="B7" s="43"/>
      <c r="C7" s="43" t="s">
        <v>14</v>
      </c>
      <c r="D7" s="44">
        <v>685</v>
      </c>
      <c r="E7" s="44">
        <v>195</v>
      </c>
      <c r="F7" s="45">
        <f>E7*70%</f>
        <v>136.5</v>
      </c>
      <c r="G7" s="41"/>
      <c r="H7" s="46"/>
    </row>
    <row r="8" spans="1:8">
      <c r="A8" s="43"/>
      <c r="B8" s="43"/>
      <c r="C8" s="43" t="s">
        <v>15</v>
      </c>
      <c r="D8" s="44">
        <v>1045</v>
      </c>
      <c r="E8" s="44">
        <v>294</v>
      </c>
      <c r="F8" s="45">
        <f>E8*70%</f>
        <v>205.8</v>
      </c>
      <c r="G8" s="41"/>
      <c r="H8" s="46"/>
    </row>
    <row r="9" spans="1:8">
      <c r="A9" s="43"/>
      <c r="B9" s="43"/>
      <c r="C9" s="43" t="s">
        <v>16</v>
      </c>
      <c r="D9" s="44">
        <v>812</v>
      </c>
      <c r="E9" s="44">
        <v>212</v>
      </c>
      <c r="F9" s="45">
        <f>E9*85%</f>
        <v>180.2</v>
      </c>
      <c r="G9" s="41"/>
      <c r="H9" s="46"/>
    </row>
    <row r="10" spans="1:8">
      <c r="A10" s="43"/>
      <c r="B10" s="43"/>
      <c r="C10" s="43" t="s">
        <v>17</v>
      </c>
      <c r="D10" s="44">
        <v>892</v>
      </c>
      <c r="E10" s="44">
        <v>243</v>
      </c>
      <c r="F10" s="45">
        <f>E10*70%</f>
        <v>170.1</v>
      </c>
      <c r="G10" s="41"/>
      <c r="H10" s="46"/>
    </row>
    <row r="11" spans="1:8">
      <c r="A11" s="43"/>
      <c r="B11" s="43"/>
      <c r="C11" s="43" t="s">
        <v>18</v>
      </c>
      <c r="D11" s="44">
        <v>1204</v>
      </c>
      <c r="E11" s="44">
        <v>319</v>
      </c>
      <c r="F11" s="45">
        <v>120</v>
      </c>
      <c r="G11" s="41"/>
      <c r="H11" s="46"/>
    </row>
    <row r="12" spans="1:8">
      <c r="A12" s="43"/>
      <c r="B12" s="43"/>
      <c r="C12" s="43" t="s">
        <v>19</v>
      </c>
      <c r="D12" s="44">
        <v>905</v>
      </c>
      <c r="E12" s="44">
        <v>245</v>
      </c>
      <c r="F12" s="45">
        <f>E12*75%</f>
        <v>183.75</v>
      </c>
      <c r="G12" s="41"/>
      <c r="H12" s="46"/>
    </row>
    <row r="13" spans="1:8">
      <c r="A13" s="43"/>
      <c r="B13" s="43"/>
      <c r="C13" s="43" t="s">
        <v>20</v>
      </c>
      <c r="D13" s="44">
        <v>777</v>
      </c>
      <c r="E13" s="44">
        <v>226</v>
      </c>
      <c r="F13" s="45">
        <f>E13*70%</f>
        <v>158.2</v>
      </c>
      <c r="G13" s="41"/>
      <c r="H13" s="46"/>
    </row>
    <row r="14" spans="1:8">
      <c r="A14" s="43"/>
      <c r="B14" s="43"/>
      <c r="C14" s="43" t="s">
        <v>21</v>
      </c>
      <c r="D14" s="44">
        <v>1738</v>
      </c>
      <c r="E14" s="44">
        <v>515</v>
      </c>
      <c r="F14" s="45">
        <f>E14*90%</f>
        <v>463.5</v>
      </c>
      <c r="G14" s="41"/>
      <c r="H14" s="46"/>
    </row>
    <row r="15" spans="1:8">
      <c r="A15" s="43"/>
      <c r="B15" s="43"/>
      <c r="C15" s="43" t="s">
        <v>22</v>
      </c>
      <c r="D15" s="44">
        <v>908</v>
      </c>
      <c r="E15" s="44">
        <v>274</v>
      </c>
      <c r="F15" s="45">
        <f>E15*60%</f>
        <v>164.4</v>
      </c>
      <c r="G15" s="41"/>
      <c r="H15" s="46"/>
    </row>
    <row r="16" spans="1:8">
      <c r="A16" s="43"/>
      <c r="B16" s="43"/>
      <c r="C16" s="43" t="s">
        <v>23</v>
      </c>
      <c r="D16" s="44">
        <v>571</v>
      </c>
      <c r="E16" s="44">
        <v>166</v>
      </c>
      <c r="F16" s="45">
        <v>86</v>
      </c>
      <c r="G16" s="41"/>
      <c r="H16" s="46"/>
    </row>
    <row r="17" spans="1:8">
      <c r="A17" s="43"/>
      <c r="B17" s="43"/>
      <c r="C17" s="43" t="s">
        <v>24</v>
      </c>
      <c r="D17" s="44">
        <v>1059</v>
      </c>
      <c r="E17" s="44">
        <v>286</v>
      </c>
      <c r="F17" s="45">
        <v>96</v>
      </c>
      <c r="G17" s="41"/>
      <c r="H17" s="46"/>
    </row>
    <row r="18" spans="1:8">
      <c r="A18" s="43"/>
      <c r="B18" s="43"/>
      <c r="C18" s="47" t="s">
        <v>5</v>
      </c>
      <c r="D18" s="48">
        <f>SUM(D4:D17)</f>
        <v>14337</v>
      </c>
      <c r="E18" s="48">
        <f>SUM(E4:E17)</f>
        <v>3946</v>
      </c>
      <c r="F18" s="49">
        <f>SUM(F4:F17)</f>
        <v>2703.15</v>
      </c>
      <c r="G18" s="41">
        <f>F18/E18*100</f>
        <v>68.5035478966042</v>
      </c>
      <c r="H18" s="50" t="s">
        <v>25</v>
      </c>
    </row>
    <row r="19" spans="1:8">
      <c r="A19" s="43"/>
      <c r="B19" s="43"/>
      <c r="C19" s="43"/>
      <c r="D19" s="44"/>
      <c r="E19" s="44"/>
      <c r="F19" s="51"/>
      <c r="G19" s="52"/>
      <c r="H19" s="46"/>
    </row>
    <row r="20" spans="1:8">
      <c r="A20" s="43">
        <v>2</v>
      </c>
      <c r="B20" s="43" t="s">
        <v>26</v>
      </c>
      <c r="C20" s="43" t="s">
        <v>27</v>
      </c>
      <c r="D20" s="44">
        <v>1548</v>
      </c>
      <c r="E20" s="44">
        <v>447</v>
      </c>
      <c r="F20" s="45">
        <v>292</v>
      </c>
      <c r="G20" s="41"/>
      <c r="H20" s="46"/>
    </row>
    <row r="21" spans="1:8">
      <c r="A21" s="43"/>
      <c r="B21" s="43"/>
      <c r="C21" s="43" t="s">
        <v>28</v>
      </c>
      <c r="D21" s="44">
        <v>1771</v>
      </c>
      <c r="E21" s="44">
        <v>497</v>
      </c>
      <c r="F21" s="45">
        <f>E21*75%</f>
        <v>372.75</v>
      </c>
      <c r="G21" s="41"/>
      <c r="H21" s="46"/>
    </row>
    <row r="22" spans="1:8">
      <c r="A22" s="43"/>
      <c r="B22" s="43"/>
      <c r="C22" s="43" t="s">
        <v>29</v>
      </c>
      <c r="D22" s="44">
        <v>1295</v>
      </c>
      <c r="E22" s="44">
        <v>364</v>
      </c>
      <c r="F22" s="45">
        <f>E22*70%</f>
        <v>254.8</v>
      </c>
      <c r="G22" s="41"/>
      <c r="H22" s="46"/>
    </row>
    <row r="23" spans="1:8">
      <c r="A23" s="43"/>
      <c r="B23" s="43"/>
      <c r="C23" s="43" t="s">
        <v>30</v>
      </c>
      <c r="D23" s="44">
        <v>1159</v>
      </c>
      <c r="E23" s="44">
        <v>340</v>
      </c>
      <c r="F23" s="45">
        <f>E23*75%</f>
        <v>255</v>
      </c>
      <c r="G23" s="41"/>
      <c r="H23" s="46"/>
    </row>
    <row r="24" spans="1:8">
      <c r="A24" s="43"/>
      <c r="B24" s="43"/>
      <c r="C24" s="43" t="s">
        <v>31</v>
      </c>
      <c r="D24" s="44">
        <v>1094</v>
      </c>
      <c r="E24" s="44">
        <v>306</v>
      </c>
      <c r="F24" s="45">
        <f>E24*75%</f>
        <v>229.5</v>
      </c>
      <c r="G24" s="41"/>
      <c r="H24" s="46"/>
    </row>
    <row r="25" spans="1:8">
      <c r="A25" s="43"/>
      <c r="B25" s="43"/>
      <c r="C25" s="43" t="s">
        <v>32</v>
      </c>
      <c r="D25" s="44">
        <v>460</v>
      </c>
      <c r="E25" s="44">
        <v>127</v>
      </c>
      <c r="F25" s="45">
        <f>E25*75%</f>
        <v>95.25</v>
      </c>
      <c r="G25" s="41"/>
      <c r="H25" s="46"/>
    </row>
    <row r="26" spans="1:8">
      <c r="A26" s="43"/>
      <c r="B26" s="43"/>
      <c r="C26" s="43" t="s">
        <v>33</v>
      </c>
      <c r="D26" s="44">
        <v>351</v>
      </c>
      <c r="E26" s="44">
        <v>109</v>
      </c>
      <c r="F26" s="45">
        <f>E26*65%</f>
        <v>70.85</v>
      </c>
      <c r="G26" s="41"/>
      <c r="H26" s="46"/>
    </row>
    <row r="27" spans="1:8">
      <c r="A27" s="43"/>
      <c r="B27" s="43"/>
      <c r="C27" s="43" t="s">
        <v>34</v>
      </c>
      <c r="D27" s="44">
        <v>853</v>
      </c>
      <c r="E27" s="44">
        <v>253</v>
      </c>
      <c r="F27" s="45">
        <f>E27*65%</f>
        <v>164.45</v>
      </c>
      <c r="G27" s="41"/>
      <c r="H27" s="46"/>
    </row>
    <row r="28" spans="1:8">
      <c r="A28" s="43"/>
      <c r="B28" s="43"/>
      <c r="C28" s="43" t="s">
        <v>35</v>
      </c>
      <c r="D28" s="44">
        <v>1176</v>
      </c>
      <c r="E28" s="44">
        <v>348</v>
      </c>
      <c r="F28" s="45">
        <f>E28*70%</f>
        <v>243.6</v>
      </c>
      <c r="G28" s="41"/>
      <c r="H28" s="46"/>
    </row>
    <row r="29" spans="1:8">
      <c r="A29" s="43"/>
      <c r="B29" s="43"/>
      <c r="C29" s="43" t="s">
        <v>36</v>
      </c>
      <c r="D29" s="44">
        <v>842</v>
      </c>
      <c r="E29" s="44">
        <v>240</v>
      </c>
      <c r="F29" s="45">
        <f>E29*55%</f>
        <v>132</v>
      </c>
      <c r="G29" s="41"/>
      <c r="H29" s="46"/>
    </row>
    <row r="30" spans="1:8">
      <c r="A30" s="43"/>
      <c r="B30" s="43"/>
      <c r="C30" s="43" t="s">
        <v>37</v>
      </c>
      <c r="D30" s="44">
        <v>647</v>
      </c>
      <c r="E30" s="44">
        <v>198</v>
      </c>
      <c r="F30" s="45">
        <f>E30*60%</f>
        <v>118.8</v>
      </c>
      <c r="G30" s="41"/>
      <c r="H30" s="46"/>
    </row>
    <row r="31" spans="1:8">
      <c r="A31" s="43"/>
      <c r="B31" s="43"/>
      <c r="C31" s="43" t="s">
        <v>38</v>
      </c>
      <c r="D31" s="44">
        <v>1057</v>
      </c>
      <c r="E31" s="44">
        <v>312</v>
      </c>
      <c r="F31" s="45">
        <f>E31*65%</f>
        <v>202.8</v>
      </c>
      <c r="G31" s="41"/>
      <c r="H31" s="46"/>
    </row>
    <row r="32" spans="1:8">
      <c r="A32" s="43"/>
      <c r="B32" s="43"/>
      <c r="C32" s="43" t="s">
        <v>39</v>
      </c>
      <c r="D32" s="44">
        <v>1493</v>
      </c>
      <c r="E32" s="44">
        <v>446</v>
      </c>
      <c r="F32" s="45">
        <f>E32*90%</f>
        <v>401.4</v>
      </c>
      <c r="G32" s="41"/>
      <c r="H32" s="46"/>
    </row>
    <row r="33" spans="1:8">
      <c r="A33" s="43"/>
      <c r="B33" s="43"/>
      <c r="C33" s="43" t="s">
        <v>40</v>
      </c>
      <c r="D33" s="44">
        <v>1158</v>
      </c>
      <c r="E33" s="44">
        <v>338</v>
      </c>
      <c r="F33" s="45">
        <f>E33*70%</f>
        <v>236.6</v>
      </c>
      <c r="G33" s="41"/>
      <c r="H33" s="46"/>
    </row>
    <row r="34" spans="1:8">
      <c r="A34" s="43"/>
      <c r="B34" s="43"/>
      <c r="C34" s="43" t="s">
        <v>41</v>
      </c>
      <c r="D34" s="44">
        <v>1682</v>
      </c>
      <c r="E34" s="44">
        <v>478</v>
      </c>
      <c r="F34" s="45">
        <v>56</v>
      </c>
      <c r="G34" s="41"/>
      <c r="H34" s="46"/>
    </row>
    <row r="35" spans="1:8">
      <c r="A35" s="43"/>
      <c r="B35" s="43"/>
      <c r="C35" s="43" t="s">
        <v>42</v>
      </c>
      <c r="D35" s="44">
        <v>908</v>
      </c>
      <c r="E35" s="44">
        <v>271</v>
      </c>
      <c r="F35" s="45">
        <f>E35*60%</f>
        <v>162.6</v>
      </c>
      <c r="G35" s="41"/>
      <c r="H35" s="46"/>
    </row>
    <row r="36" spans="1:8">
      <c r="A36" s="43"/>
      <c r="B36" s="43"/>
      <c r="C36" s="43" t="s">
        <v>43</v>
      </c>
      <c r="D36" s="44">
        <v>847</v>
      </c>
      <c r="E36" s="44">
        <v>221</v>
      </c>
      <c r="F36" s="45">
        <f>E36*85%</f>
        <v>187.85</v>
      </c>
      <c r="G36" s="41"/>
      <c r="H36" s="46"/>
    </row>
    <row r="37" spans="1:8">
      <c r="A37" s="43"/>
      <c r="B37" s="43"/>
      <c r="C37" s="43" t="s">
        <v>44</v>
      </c>
      <c r="D37" s="44">
        <v>858</v>
      </c>
      <c r="E37" s="44">
        <v>255</v>
      </c>
      <c r="F37" s="45">
        <f>E37*80%</f>
        <v>204</v>
      </c>
      <c r="G37" s="41"/>
      <c r="H37" s="46"/>
    </row>
    <row r="38" spans="1:8">
      <c r="A38" s="43"/>
      <c r="B38" s="43"/>
      <c r="C38" s="43" t="s">
        <v>373</v>
      </c>
      <c r="D38" s="44">
        <v>715</v>
      </c>
      <c r="E38" s="44">
        <v>200</v>
      </c>
      <c r="F38" s="45">
        <f>E38*85%</f>
        <v>170</v>
      </c>
      <c r="G38" s="41"/>
      <c r="H38" s="46"/>
    </row>
    <row r="39" spans="1:8">
      <c r="A39" s="43"/>
      <c r="B39" s="43"/>
      <c r="C39" s="43" t="s">
        <v>46</v>
      </c>
      <c r="D39" s="44">
        <v>576</v>
      </c>
      <c r="E39" s="44">
        <v>177</v>
      </c>
      <c r="F39" s="45">
        <f>E39*90%</f>
        <v>159.3</v>
      </c>
      <c r="G39" s="41"/>
      <c r="H39" s="46"/>
    </row>
    <row r="40" spans="1:8">
      <c r="A40" s="43"/>
      <c r="B40" s="43"/>
      <c r="C40" s="43" t="s">
        <v>47</v>
      </c>
      <c r="D40" s="44">
        <v>496</v>
      </c>
      <c r="E40" s="44">
        <v>151</v>
      </c>
      <c r="F40" s="45">
        <v>0</v>
      </c>
      <c r="G40" s="52"/>
      <c r="H40" s="46"/>
    </row>
    <row r="41" spans="1:8">
      <c r="A41" s="43"/>
      <c r="B41" s="43"/>
      <c r="C41" s="47" t="s">
        <v>5</v>
      </c>
      <c r="D41" s="48">
        <f>SUM(D20:D40)</f>
        <v>20986</v>
      </c>
      <c r="E41" s="48">
        <f>SUM(E20:E40)</f>
        <v>6078</v>
      </c>
      <c r="F41" s="49">
        <f>SUM(F20:F40)</f>
        <v>4009.55</v>
      </c>
      <c r="G41" s="41">
        <f>F41/E41*100</f>
        <v>65.9682461335966</v>
      </c>
      <c r="H41" s="50" t="s">
        <v>25</v>
      </c>
    </row>
    <row r="42" spans="1:8">
      <c r="A42" s="43"/>
      <c r="B42" s="43"/>
      <c r="C42" s="43"/>
      <c r="D42" s="44"/>
      <c r="E42" s="44"/>
      <c r="F42" s="51"/>
      <c r="G42" s="52"/>
      <c r="H42" s="46"/>
    </row>
    <row r="43" spans="1:8">
      <c r="A43" s="43">
        <v>3</v>
      </c>
      <c r="B43" s="43" t="s">
        <v>49</v>
      </c>
      <c r="C43" s="43" t="s">
        <v>50</v>
      </c>
      <c r="D43" s="44">
        <v>552</v>
      </c>
      <c r="E43" s="44">
        <v>158</v>
      </c>
      <c r="F43" s="53">
        <f>E43*90%</f>
        <v>142.2</v>
      </c>
      <c r="G43" s="52"/>
      <c r="H43" s="46"/>
    </row>
    <row r="44" spans="1:8">
      <c r="A44" s="43"/>
      <c r="B44" s="43"/>
      <c r="C44" s="43" t="s">
        <v>51</v>
      </c>
      <c r="D44" s="44">
        <v>302</v>
      </c>
      <c r="E44" s="44">
        <v>83</v>
      </c>
      <c r="F44" s="53">
        <v>0</v>
      </c>
      <c r="G44" s="52"/>
      <c r="H44" s="46"/>
    </row>
    <row r="45" spans="1:8">
      <c r="A45" s="43"/>
      <c r="B45" s="43"/>
      <c r="C45" s="43" t="s">
        <v>52</v>
      </c>
      <c r="D45" s="44">
        <v>601</v>
      </c>
      <c r="E45" s="44">
        <v>170</v>
      </c>
      <c r="F45" s="53">
        <f t="shared" ref="F45:F50" si="0">E45*90%</f>
        <v>153</v>
      </c>
      <c r="G45" s="52"/>
      <c r="H45" s="46"/>
    </row>
    <row r="46" spans="1:8">
      <c r="A46" s="43"/>
      <c r="B46" s="43"/>
      <c r="C46" s="43" t="s">
        <v>53</v>
      </c>
      <c r="D46" s="44">
        <v>159</v>
      </c>
      <c r="E46" s="44">
        <v>49</v>
      </c>
      <c r="F46" s="53">
        <v>49</v>
      </c>
      <c r="G46" s="52"/>
      <c r="H46" s="46"/>
    </row>
    <row r="47" spans="1:8">
      <c r="A47" s="43"/>
      <c r="B47" s="43"/>
      <c r="C47" s="43" t="s">
        <v>54</v>
      </c>
      <c r="D47" s="44">
        <v>342</v>
      </c>
      <c r="E47" s="44">
        <v>98</v>
      </c>
      <c r="F47" s="53">
        <v>98</v>
      </c>
      <c r="G47" s="52"/>
      <c r="H47" s="46"/>
    </row>
    <row r="48" spans="1:8">
      <c r="A48" s="43"/>
      <c r="B48" s="43"/>
      <c r="C48" s="43" t="s">
        <v>55</v>
      </c>
      <c r="D48" s="44">
        <v>190</v>
      </c>
      <c r="E48" s="44">
        <v>60</v>
      </c>
      <c r="F48" s="53">
        <f t="shared" si="0"/>
        <v>54</v>
      </c>
      <c r="G48" s="52"/>
      <c r="H48" s="46"/>
    </row>
    <row r="49" spans="1:8">
      <c r="A49" s="43"/>
      <c r="B49" s="43"/>
      <c r="C49" s="43" t="s">
        <v>56</v>
      </c>
      <c r="D49" s="44">
        <v>355</v>
      </c>
      <c r="E49" s="44">
        <v>91</v>
      </c>
      <c r="F49" s="53">
        <f t="shared" si="0"/>
        <v>81.9</v>
      </c>
      <c r="G49" s="52"/>
      <c r="H49" s="46"/>
    </row>
    <row r="50" spans="1:8">
      <c r="A50" s="43"/>
      <c r="B50" s="43"/>
      <c r="C50" s="43" t="s">
        <v>57</v>
      </c>
      <c r="D50" s="44">
        <v>362</v>
      </c>
      <c r="E50" s="44">
        <v>92</v>
      </c>
      <c r="F50" s="53">
        <f t="shared" si="0"/>
        <v>82.8</v>
      </c>
      <c r="G50" s="52"/>
      <c r="H50" s="46"/>
    </row>
    <row r="51" spans="1:8">
      <c r="A51" s="43"/>
      <c r="B51" s="43"/>
      <c r="C51" s="43" t="s">
        <v>58</v>
      </c>
      <c r="D51" s="44">
        <v>307</v>
      </c>
      <c r="E51" s="44">
        <v>82</v>
      </c>
      <c r="F51" s="53">
        <f>E51*80%</f>
        <v>65.6</v>
      </c>
      <c r="G51" s="52"/>
      <c r="H51" s="46"/>
    </row>
    <row r="52" spans="1:8">
      <c r="A52" s="43"/>
      <c r="B52" s="43"/>
      <c r="C52" s="43" t="s">
        <v>59</v>
      </c>
      <c r="D52" s="44">
        <v>231</v>
      </c>
      <c r="E52" s="44">
        <v>69</v>
      </c>
      <c r="F52" s="53">
        <v>69</v>
      </c>
      <c r="G52" s="52"/>
      <c r="H52" s="46"/>
    </row>
    <row r="53" spans="1:8">
      <c r="A53" s="43"/>
      <c r="B53" s="43"/>
      <c r="C53" s="43" t="s">
        <v>60</v>
      </c>
      <c r="D53" s="44">
        <v>1799</v>
      </c>
      <c r="E53" s="44">
        <v>444</v>
      </c>
      <c r="F53" s="53">
        <f>E53*40%</f>
        <v>177.6</v>
      </c>
      <c r="G53" s="52"/>
      <c r="H53" s="46"/>
    </row>
    <row r="54" spans="1:8">
      <c r="A54" s="43"/>
      <c r="B54" s="43"/>
      <c r="C54" s="43" t="s">
        <v>61</v>
      </c>
      <c r="D54" s="44">
        <v>444</v>
      </c>
      <c r="E54" s="44">
        <v>123</v>
      </c>
      <c r="F54" s="53">
        <v>123</v>
      </c>
      <c r="G54" s="52"/>
      <c r="H54" s="46"/>
    </row>
    <row r="55" spans="1:8">
      <c r="A55" s="43"/>
      <c r="B55" s="43"/>
      <c r="C55" s="43" t="s">
        <v>24</v>
      </c>
      <c r="D55" s="44">
        <v>518</v>
      </c>
      <c r="E55" s="44">
        <v>143</v>
      </c>
      <c r="F55" s="53">
        <f>E55*50%</f>
        <v>71.5</v>
      </c>
      <c r="G55" s="52"/>
      <c r="H55" s="46"/>
    </row>
    <row r="56" spans="1:8">
      <c r="A56" s="43"/>
      <c r="B56" s="43"/>
      <c r="C56" s="43" t="s">
        <v>62</v>
      </c>
      <c r="D56" s="44">
        <v>428</v>
      </c>
      <c r="E56" s="44">
        <v>116</v>
      </c>
      <c r="F56" s="53">
        <f>E56*50%</f>
        <v>58</v>
      </c>
      <c r="G56" s="52"/>
      <c r="H56" s="46"/>
    </row>
    <row r="57" spans="1:8">
      <c r="A57" s="43"/>
      <c r="B57" s="43"/>
      <c r="C57" s="43" t="s">
        <v>63</v>
      </c>
      <c r="D57" s="44">
        <v>538</v>
      </c>
      <c r="E57" s="44">
        <v>155</v>
      </c>
      <c r="F57" s="53">
        <f>E57*60%</f>
        <v>93</v>
      </c>
      <c r="G57" s="52"/>
      <c r="H57" s="46"/>
    </row>
    <row r="58" spans="1:8">
      <c r="A58" s="43"/>
      <c r="B58" s="43"/>
      <c r="C58" s="43" t="s">
        <v>64</v>
      </c>
      <c r="D58" s="44">
        <v>1928</v>
      </c>
      <c r="E58" s="44">
        <v>545</v>
      </c>
      <c r="F58" s="53">
        <f>E58*90%</f>
        <v>490.5</v>
      </c>
      <c r="G58" s="52"/>
      <c r="H58" s="46"/>
    </row>
    <row r="59" spans="1:8">
      <c r="A59" s="43"/>
      <c r="B59" s="43"/>
      <c r="C59" s="43" t="s">
        <v>65</v>
      </c>
      <c r="D59" s="44">
        <v>598</v>
      </c>
      <c r="E59" s="44">
        <v>161</v>
      </c>
      <c r="F59" s="53">
        <f>E59*75%</f>
        <v>120.75</v>
      </c>
      <c r="G59" s="52"/>
      <c r="H59" s="46"/>
    </row>
    <row r="60" spans="1:8">
      <c r="A60" s="43"/>
      <c r="B60" s="43"/>
      <c r="C60" s="43" t="s">
        <v>66</v>
      </c>
      <c r="D60" s="44">
        <v>1122</v>
      </c>
      <c r="E60" s="44">
        <v>309</v>
      </c>
      <c r="F60" s="53">
        <f>E60*80%</f>
        <v>247.2</v>
      </c>
      <c r="G60" s="52"/>
      <c r="H60" s="46"/>
    </row>
    <row r="61" spans="1:8">
      <c r="A61" s="43"/>
      <c r="B61" s="43"/>
      <c r="C61" s="43" t="s">
        <v>67</v>
      </c>
      <c r="D61" s="44">
        <v>373</v>
      </c>
      <c r="E61" s="44">
        <v>103</v>
      </c>
      <c r="F61" s="53">
        <f>E61*80%</f>
        <v>82.4</v>
      </c>
      <c r="G61" s="52"/>
      <c r="H61" s="46"/>
    </row>
    <row r="62" spans="1:8">
      <c r="A62" s="43"/>
      <c r="B62" s="43"/>
      <c r="C62" s="43" t="s">
        <v>68</v>
      </c>
      <c r="D62" s="44">
        <v>909</v>
      </c>
      <c r="E62" s="44">
        <v>260</v>
      </c>
      <c r="F62" s="53">
        <f>E62*60%</f>
        <v>156</v>
      </c>
      <c r="G62" s="52"/>
      <c r="H62" s="46"/>
    </row>
    <row r="63" spans="1:8">
      <c r="A63" s="43"/>
      <c r="B63" s="43"/>
      <c r="C63" s="43" t="s">
        <v>69</v>
      </c>
      <c r="D63" s="44">
        <v>360</v>
      </c>
      <c r="E63" s="44">
        <v>101</v>
      </c>
      <c r="F63" s="53">
        <f>E63*80%</f>
        <v>80.8</v>
      </c>
      <c r="G63" s="52"/>
      <c r="H63" s="46"/>
    </row>
    <row r="64" spans="1:8">
      <c r="A64" s="43"/>
      <c r="B64" s="43"/>
      <c r="C64" s="43" t="s">
        <v>70</v>
      </c>
      <c r="D64" s="44">
        <v>935</v>
      </c>
      <c r="E64" s="44">
        <v>249</v>
      </c>
      <c r="F64" s="53">
        <f>E64*50%</f>
        <v>124.5</v>
      </c>
      <c r="G64" s="52"/>
      <c r="H64" s="46"/>
    </row>
    <row r="65" spans="1:8">
      <c r="A65" s="54"/>
      <c r="B65" s="54"/>
      <c r="C65" s="55" t="s">
        <v>5</v>
      </c>
      <c r="D65" s="56">
        <f>SUM(D43:D64)</f>
        <v>13353</v>
      </c>
      <c r="E65" s="56">
        <f>SUM(E43:E64)</f>
        <v>3661</v>
      </c>
      <c r="F65" s="57">
        <f>SUM(F43:F64)</f>
        <v>2620.75</v>
      </c>
      <c r="G65" s="58">
        <f>F65/E65*100</f>
        <v>71.5856323408905</v>
      </c>
      <c r="H65" s="59" t="s">
        <v>25</v>
      </c>
    </row>
    <row r="66" spans="4:5">
      <c r="D66" s="17"/>
      <c r="E66" s="17"/>
    </row>
    <row r="67" spans="4:5">
      <c r="D67" s="17"/>
      <c r="E67" s="17"/>
    </row>
    <row r="68" spans="1:7">
      <c r="A68" s="27" t="s">
        <v>374</v>
      </c>
      <c r="B68" s="27"/>
      <c r="C68" s="27"/>
      <c r="D68" s="27"/>
      <c r="E68" s="27"/>
      <c r="F68" s="27"/>
      <c r="G68" s="27"/>
    </row>
    <row r="69" customHeight="1" spans="1:8">
      <c r="A69" s="28" t="s">
        <v>1</v>
      </c>
      <c r="B69" s="29" t="s">
        <v>2</v>
      </c>
      <c r="C69" s="29" t="s">
        <v>3</v>
      </c>
      <c r="D69" s="30" t="s">
        <v>4</v>
      </c>
      <c r="E69" s="30" t="s">
        <v>5</v>
      </c>
      <c r="F69" s="31" t="s">
        <v>6</v>
      </c>
      <c r="G69" s="28" t="s">
        <v>7</v>
      </c>
      <c r="H69" s="32"/>
    </row>
    <row r="70" spans="1:8">
      <c r="A70" s="33"/>
      <c r="B70" s="34"/>
      <c r="C70" s="34"/>
      <c r="D70" s="35" t="s">
        <v>8</v>
      </c>
      <c r="E70" s="35" t="s">
        <v>9</v>
      </c>
      <c r="F70" s="36" t="s">
        <v>9</v>
      </c>
      <c r="G70" s="33"/>
      <c r="H70" s="37"/>
    </row>
    <row r="71" spans="1:8">
      <c r="A71" s="43">
        <v>4</v>
      </c>
      <c r="B71" s="43" t="s">
        <v>73</v>
      </c>
      <c r="C71" s="43" t="s">
        <v>74</v>
      </c>
      <c r="D71" s="44">
        <v>821</v>
      </c>
      <c r="E71" s="44">
        <v>228</v>
      </c>
      <c r="F71" s="51">
        <v>0</v>
      </c>
      <c r="G71" s="52"/>
      <c r="H71" s="42"/>
    </row>
    <row r="72" spans="1:8">
      <c r="A72" s="43"/>
      <c r="B72" s="43"/>
      <c r="C72" s="43" t="s">
        <v>75</v>
      </c>
      <c r="D72" s="44">
        <v>754</v>
      </c>
      <c r="E72" s="44">
        <v>210</v>
      </c>
      <c r="F72" s="51">
        <v>0</v>
      </c>
      <c r="G72" s="52"/>
      <c r="H72" s="46"/>
    </row>
    <row r="73" spans="1:8">
      <c r="A73" s="43"/>
      <c r="B73" s="43"/>
      <c r="C73" s="43" t="s">
        <v>76</v>
      </c>
      <c r="D73" s="44">
        <v>1054</v>
      </c>
      <c r="E73" s="44">
        <v>270</v>
      </c>
      <c r="F73" s="53">
        <f>E73*50%</f>
        <v>135</v>
      </c>
      <c r="G73" s="52"/>
      <c r="H73" s="46"/>
    </row>
    <row r="74" spans="1:8">
      <c r="A74" s="43"/>
      <c r="B74" s="43"/>
      <c r="C74" s="43" t="s">
        <v>77</v>
      </c>
      <c r="D74" s="44">
        <v>711</v>
      </c>
      <c r="E74" s="44">
        <v>205</v>
      </c>
      <c r="F74" s="51">
        <v>0</v>
      </c>
      <c r="G74" s="52"/>
      <c r="H74" s="46"/>
    </row>
    <row r="75" spans="1:8">
      <c r="A75" s="43"/>
      <c r="B75" s="43"/>
      <c r="C75" s="43" t="s">
        <v>78</v>
      </c>
      <c r="D75" s="44">
        <v>931</v>
      </c>
      <c r="E75" s="44">
        <v>248</v>
      </c>
      <c r="F75" s="51">
        <v>0</v>
      </c>
      <c r="G75" s="52"/>
      <c r="H75" s="46"/>
    </row>
    <row r="76" spans="1:8">
      <c r="A76" s="43"/>
      <c r="B76" s="43"/>
      <c r="C76" s="43" t="s">
        <v>79</v>
      </c>
      <c r="D76" s="44">
        <v>891</v>
      </c>
      <c r="E76" s="44">
        <v>257</v>
      </c>
      <c r="F76" s="53">
        <f>E76*55%</f>
        <v>141.35</v>
      </c>
      <c r="G76" s="52"/>
      <c r="H76" s="46"/>
    </row>
    <row r="77" spans="1:8">
      <c r="A77" s="43"/>
      <c r="B77" s="43"/>
      <c r="C77" s="43" t="s">
        <v>80</v>
      </c>
      <c r="D77" s="44">
        <v>1711</v>
      </c>
      <c r="E77" s="44">
        <v>477</v>
      </c>
      <c r="F77" s="51">
        <v>0</v>
      </c>
      <c r="G77" s="52"/>
      <c r="H77" s="46"/>
    </row>
    <row r="78" spans="1:8">
      <c r="A78" s="43"/>
      <c r="B78" s="43"/>
      <c r="C78" s="43" t="s">
        <v>81</v>
      </c>
      <c r="D78" s="44">
        <v>655</v>
      </c>
      <c r="E78" s="44">
        <v>193</v>
      </c>
      <c r="F78" s="53">
        <f>E78*50%</f>
        <v>96.5</v>
      </c>
      <c r="G78" s="52"/>
      <c r="H78" s="46"/>
    </row>
    <row r="79" spans="1:8">
      <c r="A79" s="43"/>
      <c r="B79" s="43"/>
      <c r="C79" s="43" t="s">
        <v>82</v>
      </c>
      <c r="D79" s="44">
        <v>1828</v>
      </c>
      <c r="E79" s="44">
        <v>482</v>
      </c>
      <c r="F79" s="51">
        <v>0</v>
      </c>
      <c r="G79" s="52"/>
      <c r="H79" s="46"/>
    </row>
    <row r="80" spans="1:8">
      <c r="A80" s="43"/>
      <c r="B80" s="43"/>
      <c r="C80" s="43" t="s">
        <v>83</v>
      </c>
      <c r="D80" s="44">
        <v>291</v>
      </c>
      <c r="E80" s="44">
        <v>87</v>
      </c>
      <c r="F80" s="53">
        <f>E80*75%</f>
        <v>65.25</v>
      </c>
      <c r="G80" s="52"/>
      <c r="H80" s="46"/>
    </row>
    <row r="81" spans="1:8">
      <c r="A81" s="43"/>
      <c r="B81" s="43"/>
      <c r="C81" s="47" t="s">
        <v>5</v>
      </c>
      <c r="D81" s="48">
        <f>SUM(D71:D80)</f>
        <v>9647</v>
      </c>
      <c r="E81" s="48">
        <f>SUM(E71:E80)</f>
        <v>2657</v>
      </c>
      <c r="F81" s="49">
        <f>SUM(F71:F80)</f>
        <v>438.1</v>
      </c>
      <c r="G81" s="41">
        <f>F81/E81*100</f>
        <v>16.4885208882198</v>
      </c>
      <c r="H81" s="50" t="s">
        <v>25</v>
      </c>
    </row>
    <row r="82" spans="1:8">
      <c r="A82" s="43"/>
      <c r="B82" s="43"/>
      <c r="C82" s="43"/>
      <c r="D82" s="44"/>
      <c r="E82" s="44"/>
      <c r="F82" s="51"/>
      <c r="G82" s="52"/>
      <c r="H82" s="46"/>
    </row>
    <row r="83" spans="1:8">
      <c r="A83" s="43">
        <v>5</v>
      </c>
      <c r="B83" s="43" t="s">
        <v>87</v>
      </c>
      <c r="C83" s="43" t="s">
        <v>88</v>
      </c>
      <c r="D83" s="44">
        <v>1312</v>
      </c>
      <c r="E83" s="44">
        <v>362</v>
      </c>
      <c r="F83" s="51">
        <v>0</v>
      </c>
      <c r="G83" s="52"/>
      <c r="H83" s="46"/>
    </row>
    <row r="84" spans="1:8">
      <c r="A84" s="43"/>
      <c r="B84" s="43"/>
      <c r="C84" s="43" t="s">
        <v>89</v>
      </c>
      <c r="D84" s="44">
        <v>1647</v>
      </c>
      <c r="E84" s="44">
        <v>465</v>
      </c>
      <c r="F84" s="51">
        <v>0</v>
      </c>
      <c r="G84" s="52"/>
      <c r="H84" s="46"/>
    </row>
    <row r="85" spans="1:8">
      <c r="A85" s="43"/>
      <c r="B85" s="43"/>
      <c r="C85" s="43" t="s">
        <v>90</v>
      </c>
      <c r="D85" s="44">
        <v>1135</v>
      </c>
      <c r="E85" s="44">
        <v>309</v>
      </c>
      <c r="F85" s="51">
        <v>0</v>
      </c>
      <c r="G85" s="52"/>
      <c r="H85" s="46"/>
    </row>
    <row r="86" spans="1:8">
      <c r="A86" s="43"/>
      <c r="B86" s="43"/>
      <c r="C86" s="43" t="s">
        <v>91</v>
      </c>
      <c r="D86" s="44">
        <v>787</v>
      </c>
      <c r="E86" s="44">
        <v>234</v>
      </c>
      <c r="F86" s="51">
        <v>0</v>
      </c>
      <c r="G86" s="52"/>
      <c r="H86" s="46"/>
    </row>
    <row r="87" spans="1:8">
      <c r="A87" s="43"/>
      <c r="B87" s="43"/>
      <c r="C87" s="43" t="s">
        <v>92</v>
      </c>
      <c r="D87" s="44">
        <v>1260</v>
      </c>
      <c r="E87" s="44">
        <v>365</v>
      </c>
      <c r="F87" s="51">
        <v>0</v>
      </c>
      <c r="G87" s="52"/>
      <c r="H87" s="46"/>
    </row>
    <row r="88" spans="1:8">
      <c r="A88" s="43"/>
      <c r="B88" s="43"/>
      <c r="C88" s="43" t="s">
        <v>61</v>
      </c>
      <c r="D88" s="44">
        <v>774</v>
      </c>
      <c r="E88" s="44">
        <v>212</v>
      </c>
      <c r="F88" s="51">
        <v>0</v>
      </c>
      <c r="G88" s="52"/>
      <c r="H88" s="46"/>
    </row>
    <row r="89" spans="1:8">
      <c r="A89" s="43"/>
      <c r="B89" s="43"/>
      <c r="C89" s="43" t="s">
        <v>93</v>
      </c>
      <c r="D89" s="44">
        <v>1138</v>
      </c>
      <c r="E89" s="44">
        <v>323</v>
      </c>
      <c r="F89" s="51">
        <v>0</v>
      </c>
      <c r="G89" s="52"/>
      <c r="H89" s="46"/>
    </row>
    <row r="90" spans="1:8">
      <c r="A90" s="43"/>
      <c r="B90" s="43"/>
      <c r="C90" s="43" t="s">
        <v>94</v>
      </c>
      <c r="D90" s="44">
        <v>821</v>
      </c>
      <c r="E90" s="44">
        <v>232</v>
      </c>
      <c r="F90" s="51">
        <v>0</v>
      </c>
      <c r="G90" s="52"/>
      <c r="H90" s="46"/>
    </row>
    <row r="91" spans="1:8">
      <c r="A91" s="43"/>
      <c r="B91" s="43"/>
      <c r="C91" s="43" t="s">
        <v>95</v>
      </c>
      <c r="D91" s="44">
        <v>903</v>
      </c>
      <c r="E91" s="44">
        <v>257</v>
      </c>
      <c r="F91" s="51">
        <v>0</v>
      </c>
      <c r="G91" s="52"/>
      <c r="H91" s="46"/>
    </row>
    <row r="92" spans="1:8">
      <c r="A92" s="43"/>
      <c r="B92" s="43"/>
      <c r="C92" s="43" t="s">
        <v>96</v>
      </c>
      <c r="D92" s="44">
        <v>2824</v>
      </c>
      <c r="E92" s="44">
        <v>773</v>
      </c>
      <c r="F92" s="51">
        <v>0</v>
      </c>
      <c r="G92" s="52"/>
      <c r="H92" s="46"/>
    </row>
    <row r="93" spans="1:8">
      <c r="A93" s="43"/>
      <c r="B93" s="43"/>
      <c r="C93" s="43" t="s">
        <v>97</v>
      </c>
      <c r="D93" s="44">
        <v>942</v>
      </c>
      <c r="E93" s="44">
        <v>259</v>
      </c>
      <c r="F93" s="51">
        <v>0</v>
      </c>
      <c r="G93" s="52"/>
      <c r="H93" s="46"/>
    </row>
    <row r="94" spans="1:8">
      <c r="A94" s="43"/>
      <c r="B94" s="43"/>
      <c r="C94" s="43" t="s">
        <v>98</v>
      </c>
      <c r="D94" s="44">
        <v>1196</v>
      </c>
      <c r="E94" s="44">
        <v>336</v>
      </c>
      <c r="F94" s="51">
        <v>100</v>
      </c>
      <c r="G94" s="52"/>
      <c r="H94" s="46"/>
    </row>
    <row r="95" spans="1:8">
      <c r="A95" s="43"/>
      <c r="B95" s="43"/>
      <c r="C95" s="43" t="s">
        <v>99</v>
      </c>
      <c r="D95" s="44">
        <v>1207</v>
      </c>
      <c r="E95" s="44">
        <v>336</v>
      </c>
      <c r="F95" s="51">
        <v>0</v>
      </c>
      <c r="G95" s="52"/>
      <c r="H95" s="46"/>
    </row>
    <row r="96" spans="1:8">
      <c r="A96" s="43"/>
      <c r="B96" s="43"/>
      <c r="C96" s="43" t="s">
        <v>100</v>
      </c>
      <c r="D96" s="44">
        <v>2126</v>
      </c>
      <c r="E96" s="44">
        <v>571</v>
      </c>
      <c r="F96" s="51">
        <v>0</v>
      </c>
      <c r="G96" s="52"/>
      <c r="H96" s="46"/>
    </row>
    <row r="97" spans="1:8">
      <c r="A97" s="43"/>
      <c r="B97" s="43"/>
      <c r="C97" s="43" t="s">
        <v>101</v>
      </c>
      <c r="D97" s="44">
        <v>1411</v>
      </c>
      <c r="E97" s="44">
        <v>381</v>
      </c>
      <c r="F97" s="51">
        <v>0</v>
      </c>
      <c r="G97" s="52"/>
      <c r="H97" s="46"/>
    </row>
    <row r="98" spans="1:8">
      <c r="A98" s="43"/>
      <c r="B98" s="43"/>
      <c r="C98" s="43" t="s">
        <v>102</v>
      </c>
      <c r="D98" s="44">
        <v>1479</v>
      </c>
      <c r="E98" s="44">
        <v>389</v>
      </c>
      <c r="F98" s="51">
        <v>0</v>
      </c>
      <c r="G98" s="52"/>
      <c r="H98" s="46"/>
    </row>
    <row r="99" spans="1:8">
      <c r="A99" s="43"/>
      <c r="B99" s="43"/>
      <c r="C99" s="43" t="s">
        <v>103</v>
      </c>
      <c r="D99" s="44">
        <v>2694</v>
      </c>
      <c r="E99" s="44">
        <v>758</v>
      </c>
      <c r="F99" s="51">
        <v>0</v>
      </c>
      <c r="G99" s="52"/>
      <c r="H99" s="46"/>
    </row>
    <row r="100" spans="1:8">
      <c r="A100" s="43"/>
      <c r="B100" s="43"/>
      <c r="C100" s="43" t="s">
        <v>104</v>
      </c>
      <c r="D100" s="44">
        <v>730</v>
      </c>
      <c r="E100" s="44">
        <v>227</v>
      </c>
      <c r="F100" s="51">
        <v>0</v>
      </c>
      <c r="G100" s="52"/>
      <c r="H100" s="46"/>
    </row>
    <row r="101" spans="1:8">
      <c r="A101" s="43"/>
      <c r="B101" s="43"/>
      <c r="C101" s="43" t="s">
        <v>105</v>
      </c>
      <c r="D101" s="44">
        <v>342</v>
      </c>
      <c r="E101" s="44">
        <v>102</v>
      </c>
      <c r="F101" s="51">
        <v>0</v>
      </c>
      <c r="G101" s="52"/>
      <c r="H101" s="46"/>
    </row>
    <row r="102" spans="1:8">
      <c r="A102" s="43"/>
      <c r="B102" s="43"/>
      <c r="C102" s="47" t="s">
        <v>5</v>
      </c>
      <c r="D102" s="48">
        <f>SUM(D83:D101)</f>
        <v>24728</v>
      </c>
      <c r="E102" s="48">
        <f>SUM(E83:E101)</f>
        <v>6891</v>
      </c>
      <c r="F102" s="49">
        <f>SUM(F83:F101)</f>
        <v>100</v>
      </c>
      <c r="G102" s="41">
        <f>F102/E102*100</f>
        <v>1.45116819039327</v>
      </c>
      <c r="H102" s="50" t="s">
        <v>25</v>
      </c>
    </row>
    <row r="103" spans="1:8">
      <c r="A103" s="43"/>
      <c r="B103" s="43"/>
      <c r="C103" s="43"/>
      <c r="D103" s="44"/>
      <c r="E103" s="44"/>
      <c r="F103" s="51"/>
      <c r="G103" s="52"/>
      <c r="H103" s="46"/>
    </row>
    <row r="104" spans="1:8">
      <c r="A104" s="43">
        <v>6</v>
      </c>
      <c r="B104" s="43" t="s">
        <v>106</v>
      </c>
      <c r="C104" s="43" t="s">
        <v>107</v>
      </c>
      <c r="D104" s="44">
        <v>2631</v>
      </c>
      <c r="E104" s="44">
        <v>739</v>
      </c>
      <c r="F104" s="51">
        <v>63</v>
      </c>
      <c r="G104" s="52"/>
      <c r="H104" s="46"/>
    </row>
    <row r="105" spans="1:8">
      <c r="A105" s="43"/>
      <c r="B105" s="43"/>
      <c r="C105" s="43" t="s">
        <v>108</v>
      </c>
      <c r="D105" s="44">
        <v>5514</v>
      </c>
      <c r="E105" s="44">
        <v>1667</v>
      </c>
      <c r="F105" s="51">
        <v>528</v>
      </c>
      <c r="G105" s="52"/>
      <c r="H105" s="46"/>
    </row>
    <row r="106" spans="1:8">
      <c r="A106" s="43"/>
      <c r="B106" s="43"/>
      <c r="C106" s="43" t="s">
        <v>109</v>
      </c>
      <c r="D106" s="44">
        <v>9554</v>
      </c>
      <c r="E106" s="44">
        <v>2664</v>
      </c>
      <c r="F106" s="51">
        <v>0</v>
      </c>
      <c r="G106" s="52"/>
      <c r="H106" s="46"/>
    </row>
    <row r="107" spans="1:8">
      <c r="A107" s="43"/>
      <c r="B107" s="43"/>
      <c r="C107" s="43" t="s">
        <v>110</v>
      </c>
      <c r="D107" s="44">
        <v>3184</v>
      </c>
      <c r="E107" s="44">
        <v>911</v>
      </c>
      <c r="F107" s="51">
        <v>227</v>
      </c>
      <c r="G107" s="52"/>
      <c r="H107" s="46"/>
    </row>
    <row r="108" spans="1:8">
      <c r="A108" s="43"/>
      <c r="B108" s="43"/>
      <c r="C108" s="43" t="s">
        <v>111</v>
      </c>
      <c r="D108" s="44">
        <v>5277</v>
      </c>
      <c r="E108" s="44">
        <v>1482</v>
      </c>
      <c r="F108" s="51">
        <v>171</v>
      </c>
      <c r="G108" s="52"/>
      <c r="H108" s="46"/>
    </row>
    <row r="109" spans="1:8">
      <c r="A109" s="43"/>
      <c r="B109" s="43"/>
      <c r="C109" s="43" t="s">
        <v>112</v>
      </c>
      <c r="D109" s="44">
        <v>10475</v>
      </c>
      <c r="E109" s="44">
        <v>3004</v>
      </c>
      <c r="F109" s="51">
        <v>368</v>
      </c>
      <c r="G109" s="52"/>
      <c r="H109" s="46"/>
    </row>
    <row r="110" spans="1:8">
      <c r="A110" s="43"/>
      <c r="B110" s="43"/>
      <c r="C110" s="43" t="s">
        <v>113</v>
      </c>
      <c r="D110" s="44">
        <v>3203</v>
      </c>
      <c r="E110" s="44">
        <v>881</v>
      </c>
      <c r="F110" s="51">
        <v>177</v>
      </c>
      <c r="G110" s="52"/>
      <c r="H110" s="46"/>
    </row>
    <row r="111" spans="1:8">
      <c r="A111" s="43"/>
      <c r="B111" s="43"/>
      <c r="C111" s="43" t="s">
        <v>114</v>
      </c>
      <c r="D111" s="44">
        <v>2984</v>
      </c>
      <c r="E111" s="44">
        <v>931</v>
      </c>
      <c r="F111" s="51">
        <v>103</v>
      </c>
      <c r="G111" s="52"/>
      <c r="H111" s="46"/>
    </row>
    <row r="112" spans="1:8">
      <c r="A112" s="43"/>
      <c r="B112" s="43"/>
      <c r="C112" s="43" t="s">
        <v>115</v>
      </c>
      <c r="D112" s="44">
        <v>8938</v>
      </c>
      <c r="E112" s="44">
        <v>2492</v>
      </c>
      <c r="F112" s="51">
        <v>566</v>
      </c>
      <c r="G112" s="52"/>
      <c r="H112" s="46"/>
    </row>
    <row r="113" spans="1:8">
      <c r="A113" s="43"/>
      <c r="B113" s="43"/>
      <c r="C113" s="43" t="s">
        <v>116</v>
      </c>
      <c r="D113" s="44">
        <v>2644</v>
      </c>
      <c r="E113" s="44">
        <v>737</v>
      </c>
      <c r="F113" s="51">
        <v>30</v>
      </c>
      <c r="G113" s="52"/>
      <c r="H113" s="46"/>
    </row>
    <row r="114" spans="1:8">
      <c r="A114" s="43"/>
      <c r="B114" s="43"/>
      <c r="C114" s="43" t="s">
        <v>117</v>
      </c>
      <c r="D114" s="44">
        <v>3097</v>
      </c>
      <c r="E114" s="44">
        <v>841</v>
      </c>
      <c r="F114" s="51">
        <v>60</v>
      </c>
      <c r="G114" s="52"/>
      <c r="H114" s="46"/>
    </row>
    <row r="115" spans="1:8">
      <c r="A115" s="43"/>
      <c r="B115" s="43"/>
      <c r="C115" s="43" t="s">
        <v>118</v>
      </c>
      <c r="D115" s="44">
        <v>1357</v>
      </c>
      <c r="E115" s="44">
        <v>379</v>
      </c>
      <c r="F115" s="51">
        <v>60</v>
      </c>
      <c r="G115" s="52"/>
      <c r="H115" s="46"/>
    </row>
    <row r="116" spans="1:8">
      <c r="A116" s="43"/>
      <c r="B116" s="43"/>
      <c r="C116" s="43" t="s">
        <v>119</v>
      </c>
      <c r="D116" s="44">
        <v>2694</v>
      </c>
      <c r="E116" s="44">
        <v>801</v>
      </c>
      <c r="F116" s="51">
        <v>80</v>
      </c>
      <c r="G116" s="52"/>
      <c r="H116" s="46"/>
    </row>
    <row r="117" spans="1:8">
      <c r="A117" s="43"/>
      <c r="B117" s="43"/>
      <c r="C117" s="43" t="s">
        <v>120</v>
      </c>
      <c r="D117" s="44">
        <v>10002</v>
      </c>
      <c r="E117" s="44">
        <v>2770</v>
      </c>
      <c r="F117" s="51">
        <v>1188</v>
      </c>
      <c r="G117" s="52"/>
      <c r="H117" s="46"/>
    </row>
    <row r="118" spans="1:8">
      <c r="A118" s="43"/>
      <c r="B118" s="43"/>
      <c r="C118" s="43" t="s">
        <v>121</v>
      </c>
      <c r="D118" s="44">
        <v>8600</v>
      </c>
      <c r="E118" s="44">
        <v>2509</v>
      </c>
      <c r="F118" s="51">
        <v>87</v>
      </c>
      <c r="G118" s="52"/>
      <c r="H118" s="46"/>
    </row>
    <row r="119" spans="1:8">
      <c r="A119" s="43"/>
      <c r="B119" s="43"/>
      <c r="C119" s="43" t="s">
        <v>122</v>
      </c>
      <c r="D119" s="44">
        <v>4717</v>
      </c>
      <c r="E119" s="44">
        <v>1320</v>
      </c>
      <c r="F119" s="51">
        <v>322</v>
      </c>
      <c r="G119" s="52"/>
      <c r="H119" s="46"/>
    </row>
    <row r="120" spans="1:8">
      <c r="A120" s="43"/>
      <c r="B120" s="43"/>
      <c r="C120" s="43" t="s">
        <v>123</v>
      </c>
      <c r="D120" s="44">
        <v>769</v>
      </c>
      <c r="E120" s="44">
        <v>206</v>
      </c>
      <c r="F120" s="51">
        <v>0</v>
      </c>
      <c r="G120" s="52"/>
      <c r="H120" s="46"/>
    </row>
    <row r="121" spans="1:8">
      <c r="A121" s="43"/>
      <c r="B121" s="43"/>
      <c r="C121" s="43" t="s">
        <v>124</v>
      </c>
      <c r="D121" s="44">
        <v>3938</v>
      </c>
      <c r="E121" s="44">
        <v>1086</v>
      </c>
      <c r="F121" s="51">
        <v>258</v>
      </c>
      <c r="G121" s="52"/>
      <c r="H121" s="46"/>
    </row>
    <row r="122" spans="1:8">
      <c r="A122" s="43"/>
      <c r="B122" s="43"/>
      <c r="C122" s="43" t="s">
        <v>125</v>
      </c>
      <c r="D122" s="44">
        <v>2201</v>
      </c>
      <c r="E122" s="44">
        <v>605</v>
      </c>
      <c r="F122" s="51">
        <v>0</v>
      </c>
      <c r="G122" s="52"/>
      <c r="H122" s="46"/>
    </row>
    <row r="123" spans="1:8">
      <c r="A123" s="43"/>
      <c r="B123" s="43"/>
      <c r="C123" s="43" t="s">
        <v>126</v>
      </c>
      <c r="D123" s="44">
        <v>1088</v>
      </c>
      <c r="E123" s="44">
        <v>302</v>
      </c>
      <c r="F123" s="51">
        <v>0</v>
      </c>
      <c r="G123" s="52"/>
      <c r="H123" s="46"/>
    </row>
    <row r="124" spans="1:8">
      <c r="A124" s="43"/>
      <c r="B124" s="43"/>
      <c r="C124" s="43" t="s">
        <v>127</v>
      </c>
      <c r="D124" s="44">
        <v>1069</v>
      </c>
      <c r="E124" s="44">
        <v>286</v>
      </c>
      <c r="F124" s="51">
        <v>0</v>
      </c>
      <c r="G124" s="52"/>
      <c r="H124" s="46"/>
    </row>
    <row r="125" spans="1:8">
      <c r="A125" s="43"/>
      <c r="B125" s="43"/>
      <c r="C125" s="43" t="s">
        <v>128</v>
      </c>
      <c r="D125" s="44">
        <v>1072</v>
      </c>
      <c r="E125" s="44">
        <v>299</v>
      </c>
      <c r="F125" s="51">
        <v>0</v>
      </c>
      <c r="G125" s="52"/>
      <c r="H125" s="46"/>
    </row>
    <row r="126" spans="1:8">
      <c r="A126" s="43"/>
      <c r="B126" s="43"/>
      <c r="C126" s="43" t="s">
        <v>129</v>
      </c>
      <c r="D126" s="44">
        <v>1537</v>
      </c>
      <c r="E126" s="44">
        <v>429</v>
      </c>
      <c r="F126" s="51">
        <v>0</v>
      </c>
      <c r="G126" s="52"/>
      <c r="H126" s="46"/>
    </row>
    <row r="127" spans="1:8">
      <c r="A127" s="43"/>
      <c r="B127" s="43"/>
      <c r="C127" s="43" t="s">
        <v>130</v>
      </c>
      <c r="D127" s="44">
        <v>1031</v>
      </c>
      <c r="E127" s="44">
        <v>282</v>
      </c>
      <c r="F127" s="51">
        <v>0</v>
      </c>
      <c r="G127" s="52"/>
      <c r="H127" s="46"/>
    </row>
    <row r="128" spans="1:8">
      <c r="A128" s="43"/>
      <c r="B128" s="43"/>
      <c r="C128" s="43" t="s">
        <v>131</v>
      </c>
      <c r="D128" s="44">
        <v>4574</v>
      </c>
      <c r="E128" s="44">
        <v>1242</v>
      </c>
      <c r="F128" s="51">
        <v>532</v>
      </c>
      <c r="G128" s="52"/>
      <c r="H128" s="46"/>
    </row>
    <row r="129" spans="1:8">
      <c r="A129" s="43"/>
      <c r="B129" s="43"/>
      <c r="C129" s="43" t="s">
        <v>132</v>
      </c>
      <c r="D129" s="44">
        <v>1772</v>
      </c>
      <c r="E129" s="44">
        <v>494</v>
      </c>
      <c r="F129" s="51">
        <v>0</v>
      </c>
      <c r="G129" s="52"/>
      <c r="H129" s="46"/>
    </row>
    <row r="130" spans="1:8">
      <c r="A130" s="43"/>
      <c r="B130" s="43"/>
      <c r="C130" s="43" t="s">
        <v>133</v>
      </c>
      <c r="D130" s="44">
        <v>1164</v>
      </c>
      <c r="E130" s="44">
        <v>330</v>
      </c>
      <c r="F130" s="51">
        <v>20</v>
      </c>
      <c r="G130" s="52"/>
      <c r="H130" s="46"/>
    </row>
    <row r="131" spans="1:8">
      <c r="A131" s="43"/>
      <c r="B131" s="43"/>
      <c r="C131" s="43" t="s">
        <v>134</v>
      </c>
      <c r="D131" s="44">
        <v>1373</v>
      </c>
      <c r="E131" s="44">
        <v>385</v>
      </c>
      <c r="F131" s="51">
        <v>70</v>
      </c>
      <c r="G131" s="52"/>
      <c r="H131" s="46"/>
    </row>
    <row r="132" spans="1:8">
      <c r="A132" s="43"/>
      <c r="B132" s="43"/>
      <c r="C132" s="43" t="s">
        <v>141</v>
      </c>
      <c r="D132" s="44">
        <v>1080</v>
      </c>
      <c r="E132" s="44">
        <v>309</v>
      </c>
      <c r="F132" s="51">
        <v>66</v>
      </c>
      <c r="G132" s="52"/>
      <c r="H132" s="46"/>
    </row>
    <row r="133" spans="1:8">
      <c r="A133" s="54"/>
      <c r="B133" s="54"/>
      <c r="C133" s="55" t="s">
        <v>5</v>
      </c>
      <c r="D133" s="56">
        <f>SUM(D104:D132)</f>
        <v>107539</v>
      </c>
      <c r="E133" s="56">
        <f>SUM(E104:E132)</f>
        <v>30383</v>
      </c>
      <c r="F133" s="57">
        <f>SUM(F104:F132)</f>
        <v>4976</v>
      </c>
      <c r="G133" s="58">
        <f>F133/E133*100</f>
        <v>16.3775795675213</v>
      </c>
      <c r="H133" s="59" t="s">
        <v>25</v>
      </c>
    </row>
    <row r="134" spans="4:5">
      <c r="D134" s="17"/>
      <c r="E134" s="17"/>
    </row>
    <row r="135" spans="1:7">
      <c r="A135" s="27" t="s">
        <v>374</v>
      </c>
      <c r="B135" s="27"/>
      <c r="C135" s="27"/>
      <c r="D135" s="27"/>
      <c r="E135" s="27"/>
      <c r="F135" s="27"/>
      <c r="G135" s="27"/>
    </row>
    <row r="136" spans="1:8">
      <c r="A136" s="28" t="s">
        <v>1</v>
      </c>
      <c r="B136" s="29" t="s">
        <v>2</v>
      </c>
      <c r="C136" s="29" t="s">
        <v>3</v>
      </c>
      <c r="D136" s="30" t="s">
        <v>4</v>
      </c>
      <c r="E136" s="30" t="s">
        <v>5</v>
      </c>
      <c r="F136" s="60" t="s">
        <v>6</v>
      </c>
      <c r="G136" s="28" t="s">
        <v>7</v>
      </c>
      <c r="H136" s="32"/>
    </row>
    <row r="137" spans="1:8">
      <c r="A137" s="33"/>
      <c r="B137" s="34"/>
      <c r="C137" s="34"/>
      <c r="D137" s="35" t="s">
        <v>8</v>
      </c>
      <c r="E137" s="35" t="s">
        <v>9</v>
      </c>
      <c r="F137" s="61" t="s">
        <v>9</v>
      </c>
      <c r="G137" s="33"/>
      <c r="H137" s="37"/>
    </row>
    <row r="138" spans="1:8">
      <c r="A138" s="38">
        <v>7</v>
      </c>
      <c r="B138" s="38" t="s">
        <v>142</v>
      </c>
      <c r="C138" s="38" t="s">
        <v>143</v>
      </c>
      <c r="D138" s="39">
        <v>300</v>
      </c>
      <c r="E138" s="39">
        <v>87</v>
      </c>
      <c r="F138" s="62">
        <f>E138*55%</f>
        <v>47.85</v>
      </c>
      <c r="G138" s="63"/>
      <c r="H138" s="42"/>
    </row>
    <row r="139" spans="1:8">
      <c r="A139" s="43"/>
      <c r="B139" s="43"/>
      <c r="C139" s="43" t="s">
        <v>144</v>
      </c>
      <c r="D139" s="44">
        <v>327</v>
      </c>
      <c r="E139" s="44">
        <v>93</v>
      </c>
      <c r="F139" s="51">
        <v>20</v>
      </c>
      <c r="G139" s="52"/>
      <c r="H139" s="46"/>
    </row>
    <row r="140" spans="1:8">
      <c r="A140" s="43"/>
      <c r="B140" s="43"/>
      <c r="C140" s="43" t="s">
        <v>145</v>
      </c>
      <c r="D140" s="44">
        <v>1160</v>
      </c>
      <c r="E140" s="44">
        <v>342</v>
      </c>
      <c r="F140" s="53">
        <f>E140*65%</f>
        <v>222.3</v>
      </c>
      <c r="G140" s="52"/>
      <c r="H140" s="46"/>
    </row>
    <row r="141" spans="1:8">
      <c r="A141" s="43"/>
      <c r="B141" s="43"/>
      <c r="C141" s="43" t="s">
        <v>146</v>
      </c>
      <c r="D141" s="44">
        <v>266</v>
      </c>
      <c r="E141" s="44">
        <v>76</v>
      </c>
      <c r="F141" s="53">
        <f>E141*60%</f>
        <v>45.6</v>
      </c>
      <c r="G141" s="52"/>
      <c r="H141" s="46"/>
    </row>
    <row r="142" spans="1:8">
      <c r="A142" s="43"/>
      <c r="B142" s="43"/>
      <c r="C142" s="43" t="s">
        <v>147</v>
      </c>
      <c r="D142" s="44">
        <v>1173</v>
      </c>
      <c r="E142" s="44">
        <v>341</v>
      </c>
      <c r="F142" s="51">
        <v>0</v>
      </c>
      <c r="G142" s="52"/>
      <c r="H142" s="46"/>
    </row>
    <row r="143" spans="1:8">
      <c r="A143" s="43"/>
      <c r="B143" s="43"/>
      <c r="C143" s="43" t="s">
        <v>148</v>
      </c>
      <c r="D143" s="44">
        <v>758</v>
      </c>
      <c r="E143" s="44">
        <v>228</v>
      </c>
      <c r="F143" s="51">
        <v>0</v>
      </c>
      <c r="G143" s="52"/>
      <c r="H143" s="46"/>
    </row>
    <row r="144" spans="1:8">
      <c r="A144" s="43"/>
      <c r="B144" s="43"/>
      <c r="C144" s="43" t="s">
        <v>149</v>
      </c>
      <c r="D144" s="44">
        <v>838</v>
      </c>
      <c r="E144" s="44">
        <v>231</v>
      </c>
      <c r="F144" s="51">
        <v>0</v>
      </c>
      <c r="G144" s="52"/>
      <c r="H144" s="46"/>
    </row>
    <row r="145" spans="1:8">
      <c r="A145" s="43"/>
      <c r="B145" s="43"/>
      <c r="C145" s="43" t="s">
        <v>150</v>
      </c>
      <c r="D145" s="44">
        <v>665</v>
      </c>
      <c r="E145" s="44">
        <v>198</v>
      </c>
      <c r="F145" s="51">
        <v>0</v>
      </c>
      <c r="G145" s="52"/>
      <c r="H145" s="46"/>
    </row>
    <row r="146" spans="1:8">
      <c r="A146" s="43"/>
      <c r="B146" s="43"/>
      <c r="C146" s="43" t="s">
        <v>151</v>
      </c>
      <c r="D146" s="44">
        <v>264</v>
      </c>
      <c r="E146" s="44">
        <v>78</v>
      </c>
      <c r="F146" s="51">
        <v>0</v>
      </c>
      <c r="G146" s="52"/>
      <c r="H146" s="46"/>
    </row>
    <row r="147" spans="1:8">
      <c r="A147" s="43"/>
      <c r="B147" s="43"/>
      <c r="C147" s="43" t="s">
        <v>152</v>
      </c>
      <c r="D147" s="44">
        <v>489</v>
      </c>
      <c r="E147" s="44">
        <v>142</v>
      </c>
      <c r="F147" s="51">
        <v>0</v>
      </c>
      <c r="G147" s="52"/>
      <c r="H147" s="46"/>
    </row>
    <row r="148" spans="1:8">
      <c r="A148" s="43"/>
      <c r="B148" s="43"/>
      <c r="C148" s="43" t="s">
        <v>153</v>
      </c>
      <c r="D148" s="44">
        <v>783</v>
      </c>
      <c r="E148" s="44">
        <v>216</v>
      </c>
      <c r="F148" s="51">
        <v>0</v>
      </c>
      <c r="G148" s="52"/>
      <c r="H148" s="46"/>
    </row>
    <row r="149" spans="1:8">
      <c r="A149" s="43"/>
      <c r="B149" s="43"/>
      <c r="C149" s="43" t="s">
        <v>154</v>
      </c>
      <c r="D149" s="44">
        <v>474</v>
      </c>
      <c r="E149" s="44">
        <v>143</v>
      </c>
      <c r="F149" s="53">
        <f>E149*50%</f>
        <v>71.5</v>
      </c>
      <c r="G149" s="52"/>
      <c r="H149" s="46"/>
    </row>
    <row r="150" spans="1:8">
      <c r="A150" s="43"/>
      <c r="B150" s="43"/>
      <c r="C150" s="43" t="s">
        <v>155</v>
      </c>
      <c r="D150" s="44">
        <v>812</v>
      </c>
      <c r="E150" s="44">
        <v>225</v>
      </c>
      <c r="F150" s="51">
        <v>0</v>
      </c>
      <c r="G150" s="52"/>
      <c r="H150" s="46"/>
    </row>
    <row r="151" spans="1:8">
      <c r="A151" s="43"/>
      <c r="B151" s="43"/>
      <c r="C151" s="43" t="s">
        <v>156</v>
      </c>
      <c r="D151" s="44">
        <v>456</v>
      </c>
      <c r="E151" s="44">
        <v>130</v>
      </c>
      <c r="F151" s="51">
        <v>0</v>
      </c>
      <c r="G151" s="52"/>
      <c r="H151" s="46"/>
    </row>
    <row r="152" spans="1:8">
      <c r="A152" s="43"/>
      <c r="B152" s="43"/>
      <c r="C152" s="43" t="s">
        <v>157</v>
      </c>
      <c r="D152" s="44">
        <v>575</v>
      </c>
      <c r="E152" s="44">
        <v>160</v>
      </c>
      <c r="F152" s="51">
        <v>0</v>
      </c>
      <c r="G152" s="52"/>
      <c r="H152" s="46"/>
    </row>
    <row r="153" spans="1:8">
      <c r="A153" s="43"/>
      <c r="B153" s="43"/>
      <c r="C153" s="43" t="s">
        <v>158</v>
      </c>
      <c r="D153" s="44">
        <v>701</v>
      </c>
      <c r="E153" s="44">
        <v>206</v>
      </c>
      <c r="F153" s="53">
        <f>E153*45%</f>
        <v>92.7</v>
      </c>
      <c r="G153" s="52"/>
      <c r="H153" s="46"/>
    </row>
    <row r="154" spans="1:8">
      <c r="A154" s="43"/>
      <c r="B154" s="43"/>
      <c r="C154" s="43" t="s">
        <v>159</v>
      </c>
      <c r="D154" s="44">
        <v>1183</v>
      </c>
      <c r="E154" s="44">
        <v>346</v>
      </c>
      <c r="F154" s="53">
        <f t="shared" ref="F154:F155" si="1">E154*45%</f>
        <v>155.7</v>
      </c>
      <c r="G154" s="52"/>
      <c r="H154" s="46"/>
    </row>
    <row r="155" spans="1:8">
      <c r="A155" s="43"/>
      <c r="B155" s="43"/>
      <c r="C155" s="43" t="s">
        <v>160</v>
      </c>
      <c r="D155" s="44">
        <v>1049</v>
      </c>
      <c r="E155" s="44">
        <v>321</v>
      </c>
      <c r="F155" s="53">
        <f t="shared" si="1"/>
        <v>144.45</v>
      </c>
      <c r="G155" s="52"/>
      <c r="H155" s="46"/>
    </row>
    <row r="156" spans="1:8">
      <c r="A156" s="43"/>
      <c r="B156" s="43"/>
      <c r="C156" s="43" t="s">
        <v>161</v>
      </c>
      <c r="D156" s="44">
        <v>263</v>
      </c>
      <c r="E156" s="44">
        <v>82</v>
      </c>
      <c r="F156" s="51">
        <v>0</v>
      </c>
      <c r="G156" s="52"/>
      <c r="H156" s="46"/>
    </row>
    <row r="157" spans="1:8">
      <c r="A157" s="43"/>
      <c r="B157" s="43"/>
      <c r="C157" s="43" t="s">
        <v>162</v>
      </c>
      <c r="D157" s="44">
        <v>198</v>
      </c>
      <c r="E157" s="44">
        <v>58</v>
      </c>
      <c r="F157" s="53">
        <f>E157*65%</f>
        <v>37.7</v>
      </c>
      <c r="G157" s="52"/>
      <c r="H157" s="46"/>
    </row>
    <row r="158" spans="1:8">
      <c r="A158" s="43"/>
      <c r="B158" s="43"/>
      <c r="C158" s="47" t="s">
        <v>5</v>
      </c>
      <c r="D158" s="48">
        <f>SUM(D138:D157)</f>
        <v>12734</v>
      </c>
      <c r="E158" s="48">
        <f>SUM(E138:E157)</f>
        <v>3703</v>
      </c>
      <c r="F158" s="49">
        <f>SUM(F138:F157)</f>
        <v>837.8</v>
      </c>
      <c r="G158" s="41">
        <f>F158/E158*100</f>
        <v>22.6248987307588</v>
      </c>
      <c r="H158" s="50" t="s">
        <v>25</v>
      </c>
    </row>
    <row r="159" spans="1:8">
      <c r="A159" s="43"/>
      <c r="B159" s="43"/>
      <c r="C159" s="43"/>
      <c r="D159" s="44"/>
      <c r="E159" s="44"/>
      <c r="F159" s="51"/>
      <c r="G159" s="52"/>
      <c r="H159" s="46"/>
    </row>
    <row r="160" spans="1:8">
      <c r="A160" s="43">
        <v>8</v>
      </c>
      <c r="B160" s="43" t="s">
        <v>163</v>
      </c>
      <c r="C160" s="43" t="s">
        <v>148</v>
      </c>
      <c r="D160" s="44">
        <v>1073</v>
      </c>
      <c r="E160" s="44">
        <v>293</v>
      </c>
      <c r="F160" s="53">
        <f>E160*75%</f>
        <v>219.75</v>
      </c>
      <c r="G160" s="52"/>
      <c r="H160" s="46"/>
    </row>
    <row r="161" spans="1:8">
      <c r="A161" s="43"/>
      <c r="B161" s="43"/>
      <c r="C161" s="43" t="s">
        <v>43</v>
      </c>
      <c r="D161" s="44">
        <v>388</v>
      </c>
      <c r="E161" s="44">
        <v>104</v>
      </c>
      <c r="F161" s="53">
        <f>E161*85%</f>
        <v>88.4</v>
      </c>
      <c r="G161" s="52"/>
      <c r="H161" s="46"/>
    </row>
    <row r="162" spans="1:8">
      <c r="A162" s="43"/>
      <c r="B162" s="43"/>
      <c r="C162" s="43" t="s">
        <v>164</v>
      </c>
      <c r="D162" s="44">
        <v>388</v>
      </c>
      <c r="E162" s="44">
        <v>110</v>
      </c>
      <c r="F162" s="53">
        <f>E162*85%</f>
        <v>93.5</v>
      </c>
      <c r="G162" s="52"/>
      <c r="H162" s="46"/>
    </row>
    <row r="163" spans="1:8">
      <c r="A163" s="43"/>
      <c r="B163" s="43"/>
      <c r="C163" s="43" t="s">
        <v>165</v>
      </c>
      <c r="D163" s="44">
        <v>310</v>
      </c>
      <c r="E163" s="44">
        <v>90</v>
      </c>
      <c r="F163" s="53">
        <v>90</v>
      </c>
      <c r="G163" s="52"/>
      <c r="H163" s="46"/>
    </row>
    <row r="164" spans="1:8">
      <c r="A164" s="43"/>
      <c r="B164" s="43"/>
      <c r="C164" s="43" t="s">
        <v>166</v>
      </c>
      <c r="D164" s="44">
        <v>790</v>
      </c>
      <c r="E164" s="44">
        <v>223</v>
      </c>
      <c r="F164" s="53">
        <f>E164*65%</f>
        <v>144.95</v>
      </c>
      <c r="G164" s="52"/>
      <c r="H164" s="46"/>
    </row>
    <row r="165" spans="1:8">
      <c r="A165" s="43"/>
      <c r="B165" s="43"/>
      <c r="C165" s="43" t="s">
        <v>167</v>
      </c>
      <c r="D165" s="44">
        <v>223</v>
      </c>
      <c r="E165" s="44">
        <v>69</v>
      </c>
      <c r="F165" s="53">
        <v>69</v>
      </c>
      <c r="G165" s="52"/>
      <c r="H165" s="46"/>
    </row>
    <row r="166" spans="1:8">
      <c r="A166" s="43"/>
      <c r="B166" s="43"/>
      <c r="C166" s="43" t="s">
        <v>168</v>
      </c>
      <c r="D166" s="44">
        <v>425</v>
      </c>
      <c r="E166" s="44">
        <v>121</v>
      </c>
      <c r="F166" s="53">
        <f>E166*90%</f>
        <v>108.9</v>
      </c>
      <c r="G166" s="52"/>
      <c r="H166" s="46"/>
    </row>
    <row r="167" spans="1:8">
      <c r="A167" s="43"/>
      <c r="B167" s="43"/>
      <c r="C167" s="43" t="s">
        <v>169</v>
      </c>
      <c r="D167" s="44">
        <v>887</v>
      </c>
      <c r="E167" s="44">
        <v>241</v>
      </c>
      <c r="F167" s="53">
        <f>E167*80%</f>
        <v>192.8</v>
      </c>
      <c r="G167" s="52"/>
      <c r="H167" s="46"/>
    </row>
    <row r="168" spans="1:8">
      <c r="A168" s="43"/>
      <c r="B168" s="43"/>
      <c r="C168" s="43" t="s">
        <v>170</v>
      </c>
      <c r="D168" s="44">
        <v>343</v>
      </c>
      <c r="E168" s="44">
        <v>97</v>
      </c>
      <c r="F168" s="53">
        <v>97</v>
      </c>
      <c r="G168" s="52"/>
      <c r="H168" s="46"/>
    </row>
    <row r="169" spans="1:8">
      <c r="A169" s="43"/>
      <c r="B169" s="43"/>
      <c r="C169" s="43" t="s">
        <v>171</v>
      </c>
      <c r="D169" s="44">
        <v>1185</v>
      </c>
      <c r="E169" s="44">
        <v>312</v>
      </c>
      <c r="F169" s="53">
        <v>312</v>
      </c>
      <c r="G169" s="52"/>
      <c r="H169" s="46"/>
    </row>
    <row r="170" spans="1:8">
      <c r="A170" s="43"/>
      <c r="B170" s="43"/>
      <c r="C170" s="43" t="s">
        <v>172</v>
      </c>
      <c r="D170" s="44">
        <v>568</v>
      </c>
      <c r="E170" s="44">
        <v>160</v>
      </c>
      <c r="F170" s="53">
        <v>160</v>
      </c>
      <c r="G170" s="52"/>
      <c r="H170" s="46"/>
    </row>
    <row r="171" spans="1:8">
      <c r="A171" s="43"/>
      <c r="B171" s="43"/>
      <c r="C171" s="43" t="s">
        <v>173</v>
      </c>
      <c r="D171" s="44">
        <v>762</v>
      </c>
      <c r="E171" s="44">
        <v>217</v>
      </c>
      <c r="F171" s="53">
        <f>E171*55%</f>
        <v>119.35</v>
      </c>
      <c r="G171" s="52"/>
      <c r="H171" s="46"/>
    </row>
    <row r="172" spans="1:8">
      <c r="A172" s="43"/>
      <c r="B172" s="43"/>
      <c r="C172" s="43" t="s">
        <v>174</v>
      </c>
      <c r="D172" s="44">
        <v>963</v>
      </c>
      <c r="E172" s="44">
        <v>286</v>
      </c>
      <c r="F172" s="53">
        <v>286</v>
      </c>
      <c r="G172" s="52"/>
      <c r="H172" s="46"/>
    </row>
    <row r="173" spans="1:8">
      <c r="A173" s="43"/>
      <c r="B173" s="43"/>
      <c r="C173" s="43" t="s">
        <v>175</v>
      </c>
      <c r="D173" s="44">
        <v>1461</v>
      </c>
      <c r="E173" s="44">
        <v>391</v>
      </c>
      <c r="F173" s="53">
        <f>E173*85%</f>
        <v>332.35</v>
      </c>
      <c r="G173" s="52"/>
      <c r="H173" s="46"/>
    </row>
    <row r="174" spans="1:8">
      <c r="A174" s="43"/>
      <c r="B174" s="43"/>
      <c r="C174" s="43" t="s">
        <v>176</v>
      </c>
      <c r="D174" s="44">
        <v>2173</v>
      </c>
      <c r="E174" s="44">
        <v>577</v>
      </c>
      <c r="F174" s="53">
        <f>E174*55%</f>
        <v>317.35</v>
      </c>
      <c r="G174" s="52"/>
      <c r="H174" s="46"/>
    </row>
    <row r="175" spans="1:8">
      <c r="A175" s="43"/>
      <c r="B175" s="43"/>
      <c r="C175" s="43" t="s">
        <v>177</v>
      </c>
      <c r="D175" s="44">
        <v>413</v>
      </c>
      <c r="E175" s="44">
        <v>108</v>
      </c>
      <c r="F175" s="53">
        <v>108</v>
      </c>
      <c r="G175" s="52"/>
      <c r="H175" s="46"/>
    </row>
    <row r="176" spans="1:8">
      <c r="A176" s="43"/>
      <c r="B176" s="43"/>
      <c r="C176" s="47" t="s">
        <v>5</v>
      </c>
      <c r="D176" s="48">
        <f>SUM(D160:D175)</f>
        <v>12352</v>
      </c>
      <c r="E176" s="48">
        <f>SUM(E160:E175)</f>
        <v>3399</v>
      </c>
      <c r="F176" s="49">
        <f>SUM(F160:F175)</f>
        <v>2739.35</v>
      </c>
      <c r="G176" s="41">
        <f>F176/E176*100</f>
        <v>80.5928214180641</v>
      </c>
      <c r="H176" s="50" t="s">
        <v>25</v>
      </c>
    </row>
    <row r="177" spans="1:8">
      <c r="A177" s="43"/>
      <c r="B177" s="43"/>
      <c r="C177" s="43"/>
      <c r="D177" s="44"/>
      <c r="E177" s="44"/>
      <c r="F177" s="51"/>
      <c r="G177" s="52"/>
      <c r="H177" s="46"/>
    </row>
    <row r="178" spans="1:8">
      <c r="A178" s="43">
        <v>9</v>
      </c>
      <c r="B178" s="43" t="s">
        <v>188</v>
      </c>
      <c r="C178" s="43" t="s">
        <v>189</v>
      </c>
      <c r="D178" s="44">
        <v>1069</v>
      </c>
      <c r="E178" s="44">
        <v>296</v>
      </c>
      <c r="F178" s="51">
        <v>0</v>
      </c>
      <c r="G178" s="52"/>
      <c r="H178" s="46"/>
    </row>
    <row r="179" spans="1:11">
      <c r="A179" s="43"/>
      <c r="B179" s="43"/>
      <c r="C179" s="43" t="s">
        <v>190</v>
      </c>
      <c r="D179" s="44">
        <v>552</v>
      </c>
      <c r="E179" s="44">
        <v>157</v>
      </c>
      <c r="F179" s="53">
        <v>126</v>
      </c>
      <c r="G179" s="52"/>
      <c r="H179" s="46"/>
      <c r="K179">
        <v>126</v>
      </c>
    </row>
    <row r="180" spans="1:11">
      <c r="A180" s="43"/>
      <c r="B180" s="43"/>
      <c r="C180" s="43" t="s">
        <v>191</v>
      </c>
      <c r="D180" s="44">
        <v>1279</v>
      </c>
      <c r="E180" s="44">
        <v>347</v>
      </c>
      <c r="F180" s="51">
        <v>0</v>
      </c>
      <c r="G180" s="52"/>
      <c r="H180" s="46"/>
      <c r="K180">
        <v>50</v>
      </c>
    </row>
    <row r="181" spans="1:11">
      <c r="A181" s="43"/>
      <c r="B181" s="43"/>
      <c r="C181" s="43" t="s">
        <v>192</v>
      </c>
      <c r="D181" s="44">
        <v>826</v>
      </c>
      <c r="E181" s="44">
        <v>225</v>
      </c>
      <c r="F181" s="51">
        <v>0</v>
      </c>
      <c r="G181" s="52"/>
      <c r="H181" s="46"/>
      <c r="K181">
        <v>52</v>
      </c>
    </row>
    <row r="182" spans="1:11">
      <c r="A182" s="43"/>
      <c r="B182" s="43"/>
      <c r="C182" s="43" t="s">
        <v>193</v>
      </c>
      <c r="D182" s="44">
        <v>1291</v>
      </c>
      <c r="E182" s="44">
        <v>365</v>
      </c>
      <c r="F182" s="51">
        <v>0</v>
      </c>
      <c r="G182" s="52"/>
      <c r="H182" s="46"/>
      <c r="K182">
        <f>SUM(K179:K181)</f>
        <v>228</v>
      </c>
    </row>
    <row r="183" spans="1:8">
      <c r="A183" s="43"/>
      <c r="B183" s="43"/>
      <c r="C183" s="43" t="s">
        <v>194</v>
      </c>
      <c r="D183" s="44">
        <v>1338</v>
      </c>
      <c r="E183" s="44">
        <v>362</v>
      </c>
      <c r="F183" s="51">
        <v>0</v>
      </c>
      <c r="G183" s="52"/>
      <c r="H183" s="46"/>
    </row>
    <row r="184" spans="1:8">
      <c r="A184" s="43"/>
      <c r="B184" s="43"/>
      <c r="C184" s="43" t="s">
        <v>195</v>
      </c>
      <c r="D184" s="44">
        <v>1378</v>
      </c>
      <c r="E184" s="44">
        <v>396</v>
      </c>
      <c r="F184" s="51">
        <v>0</v>
      </c>
      <c r="G184" s="52"/>
      <c r="H184" s="46"/>
    </row>
    <row r="185" spans="1:8">
      <c r="A185" s="43"/>
      <c r="B185" s="43"/>
      <c r="C185" s="43" t="s">
        <v>13</v>
      </c>
      <c r="D185" s="44">
        <v>933</v>
      </c>
      <c r="E185" s="44">
        <v>264</v>
      </c>
      <c r="F185" s="51"/>
      <c r="G185" s="52"/>
      <c r="H185" s="46"/>
    </row>
    <row r="186" spans="1:8">
      <c r="A186" s="43"/>
      <c r="B186" s="43"/>
      <c r="C186" s="43" t="s">
        <v>196</v>
      </c>
      <c r="D186" s="44">
        <v>433</v>
      </c>
      <c r="E186" s="44">
        <v>124</v>
      </c>
      <c r="F186" s="51"/>
      <c r="G186" s="52"/>
      <c r="H186" s="46"/>
    </row>
    <row r="187" spans="1:8">
      <c r="A187" s="43"/>
      <c r="B187" s="43"/>
      <c r="C187" s="43" t="s">
        <v>67</v>
      </c>
      <c r="D187" s="44">
        <v>1382</v>
      </c>
      <c r="E187" s="44">
        <v>382</v>
      </c>
      <c r="F187" s="51"/>
      <c r="G187" s="52"/>
      <c r="H187" s="46"/>
    </row>
    <row r="188" spans="1:8">
      <c r="A188" s="43"/>
      <c r="B188" s="43"/>
      <c r="C188" s="43" t="s">
        <v>197</v>
      </c>
      <c r="D188" s="44">
        <v>2259</v>
      </c>
      <c r="E188" s="44">
        <v>625</v>
      </c>
      <c r="F188" s="51"/>
      <c r="G188" s="52"/>
      <c r="H188" s="46"/>
    </row>
    <row r="189" spans="1:8">
      <c r="A189" s="43"/>
      <c r="B189" s="43"/>
      <c r="C189" s="43" t="s">
        <v>198</v>
      </c>
      <c r="D189" s="44">
        <v>834</v>
      </c>
      <c r="E189" s="44">
        <v>237</v>
      </c>
      <c r="F189" s="51"/>
      <c r="G189" s="52"/>
      <c r="H189" s="46"/>
    </row>
    <row r="190" spans="1:8">
      <c r="A190" s="43"/>
      <c r="B190" s="43"/>
      <c r="C190" s="43" t="s">
        <v>199</v>
      </c>
      <c r="D190" s="44">
        <v>601</v>
      </c>
      <c r="E190" s="44">
        <v>166</v>
      </c>
      <c r="F190" s="53">
        <f>E190*30%</f>
        <v>49.8</v>
      </c>
      <c r="G190" s="52"/>
      <c r="H190" s="46"/>
    </row>
    <row r="191" spans="1:8">
      <c r="A191" s="43"/>
      <c r="B191" s="43"/>
      <c r="C191" s="43" t="s">
        <v>182</v>
      </c>
      <c r="D191" s="44">
        <v>1191</v>
      </c>
      <c r="E191" s="44">
        <v>332</v>
      </c>
      <c r="F191" s="51"/>
      <c r="G191" s="52"/>
      <c r="H191" s="46"/>
    </row>
    <row r="192" spans="1:8">
      <c r="A192" s="43"/>
      <c r="B192" s="43"/>
      <c r="C192" s="43" t="s">
        <v>181</v>
      </c>
      <c r="D192" s="44">
        <v>419</v>
      </c>
      <c r="E192" s="44">
        <v>115</v>
      </c>
      <c r="F192" s="53">
        <v>85</v>
      </c>
      <c r="G192" s="52"/>
      <c r="H192" s="46"/>
    </row>
    <row r="193" spans="1:8">
      <c r="A193" s="43"/>
      <c r="B193" s="43"/>
      <c r="C193" s="43" t="s">
        <v>200</v>
      </c>
      <c r="D193" s="44">
        <v>813</v>
      </c>
      <c r="E193" s="44">
        <v>208</v>
      </c>
      <c r="F193" s="51"/>
      <c r="G193" s="52"/>
      <c r="H193" s="46"/>
    </row>
    <row r="194" spans="1:8">
      <c r="A194" s="43"/>
      <c r="B194" s="43"/>
      <c r="C194" s="43" t="s">
        <v>375</v>
      </c>
      <c r="D194" s="44">
        <v>331</v>
      </c>
      <c r="E194" s="44">
        <v>96</v>
      </c>
      <c r="F194" s="51"/>
      <c r="G194" s="52"/>
      <c r="H194" s="46"/>
    </row>
    <row r="195" spans="1:8">
      <c r="A195" s="43"/>
      <c r="B195" s="43"/>
      <c r="C195" s="43" t="s">
        <v>202</v>
      </c>
      <c r="D195" s="44">
        <v>506</v>
      </c>
      <c r="E195" s="44">
        <v>139</v>
      </c>
      <c r="F195" s="51"/>
      <c r="G195" s="52"/>
      <c r="H195" s="46"/>
    </row>
    <row r="196" spans="1:8">
      <c r="A196" s="43"/>
      <c r="B196" s="43"/>
      <c r="C196" s="47" t="s">
        <v>5</v>
      </c>
      <c r="D196" s="48">
        <f>SUM(D178:D195)</f>
        <v>17435</v>
      </c>
      <c r="E196" s="48">
        <f>SUM(E178:E195)</f>
        <v>4836</v>
      </c>
      <c r="F196" s="49">
        <f>SUM(F178:F195)</f>
        <v>260.8</v>
      </c>
      <c r="G196" s="41">
        <f>F196/E196*100</f>
        <v>5.39288668320926</v>
      </c>
      <c r="H196" s="50" t="s">
        <v>25</v>
      </c>
    </row>
    <row r="197" spans="1:8">
      <c r="A197" s="54"/>
      <c r="B197" s="54"/>
      <c r="C197" s="54"/>
      <c r="D197" s="64"/>
      <c r="E197" s="64"/>
      <c r="F197" s="65"/>
      <c r="G197" s="66"/>
      <c r="H197" s="67"/>
    </row>
    <row r="198" spans="4:5">
      <c r="D198" s="17"/>
      <c r="E198" s="17"/>
    </row>
    <row r="199" spans="4:5">
      <c r="D199" s="17"/>
      <c r="E199" s="17"/>
    </row>
    <row r="200" spans="4:5">
      <c r="D200" s="17"/>
      <c r="E200" s="17"/>
    </row>
    <row r="201" spans="4:5">
      <c r="D201" s="17"/>
      <c r="E201" s="17"/>
    </row>
    <row r="202" spans="1:8">
      <c r="A202" s="68" t="s">
        <v>374</v>
      </c>
      <c r="B202" s="68"/>
      <c r="C202" s="68"/>
      <c r="D202" s="68"/>
      <c r="E202" s="68"/>
      <c r="F202" s="68"/>
      <c r="G202" s="68"/>
      <c r="H202" s="69"/>
    </row>
    <row r="203" spans="1:8">
      <c r="A203" s="70" t="s">
        <v>1</v>
      </c>
      <c r="B203" s="71" t="s">
        <v>2</v>
      </c>
      <c r="C203" s="71" t="s">
        <v>3</v>
      </c>
      <c r="D203" s="72" t="s">
        <v>4</v>
      </c>
      <c r="E203" s="72" t="s">
        <v>5</v>
      </c>
      <c r="F203" s="73" t="s">
        <v>6</v>
      </c>
      <c r="G203" s="70" t="s">
        <v>7</v>
      </c>
      <c r="H203" s="74"/>
    </row>
    <row r="204" spans="1:8">
      <c r="A204" s="75"/>
      <c r="B204" s="76"/>
      <c r="C204" s="76"/>
      <c r="D204" s="77" t="s">
        <v>8</v>
      </c>
      <c r="E204" s="77" t="s">
        <v>9</v>
      </c>
      <c r="F204" s="78" t="s">
        <v>9</v>
      </c>
      <c r="G204" s="75"/>
      <c r="H204" s="79"/>
    </row>
    <row r="205" ht="14.45" customHeight="1" spans="1:8">
      <c r="A205" s="80">
        <v>10</v>
      </c>
      <c r="B205" s="80" t="s">
        <v>203</v>
      </c>
      <c r="C205" s="80" t="s">
        <v>204</v>
      </c>
      <c r="D205" s="81">
        <v>2944</v>
      </c>
      <c r="E205" s="81">
        <v>793</v>
      </c>
      <c r="F205" s="82">
        <v>0</v>
      </c>
      <c r="G205" s="83"/>
      <c r="H205" s="84"/>
    </row>
    <row r="206" ht="14.45" customHeight="1" spans="1:8">
      <c r="A206" s="85"/>
      <c r="B206" s="85"/>
      <c r="C206" s="85" t="s">
        <v>205</v>
      </c>
      <c r="D206" s="86">
        <v>1026</v>
      </c>
      <c r="E206" s="86">
        <v>279</v>
      </c>
      <c r="F206" s="87">
        <v>0</v>
      </c>
      <c r="G206" s="88"/>
      <c r="H206" s="89"/>
    </row>
    <row r="207" ht="14.45" customHeight="1" spans="1:8">
      <c r="A207" s="85"/>
      <c r="B207" s="85"/>
      <c r="C207" s="85" t="s">
        <v>206</v>
      </c>
      <c r="D207" s="86">
        <v>403</v>
      </c>
      <c r="E207" s="86">
        <v>116</v>
      </c>
      <c r="F207" s="87">
        <v>0</v>
      </c>
      <c r="G207" s="88"/>
      <c r="H207" s="89"/>
    </row>
    <row r="208" ht="14.45" customHeight="1" spans="1:8">
      <c r="A208" s="85"/>
      <c r="B208" s="85"/>
      <c r="C208" s="85" t="s">
        <v>207</v>
      </c>
      <c r="D208" s="86">
        <v>688</v>
      </c>
      <c r="E208" s="86">
        <v>191</v>
      </c>
      <c r="F208" s="87">
        <v>0</v>
      </c>
      <c r="G208" s="88"/>
      <c r="H208" s="89"/>
    </row>
    <row r="209" ht="14.45" customHeight="1" spans="1:8">
      <c r="A209" s="85"/>
      <c r="B209" s="85"/>
      <c r="C209" s="85" t="s">
        <v>208</v>
      </c>
      <c r="D209" s="86">
        <v>1220</v>
      </c>
      <c r="E209" s="86">
        <v>357</v>
      </c>
      <c r="F209" s="87">
        <v>0</v>
      </c>
      <c r="G209" s="88"/>
      <c r="H209" s="89"/>
    </row>
    <row r="210" ht="14.45" customHeight="1" spans="1:8">
      <c r="A210" s="85"/>
      <c r="B210" s="85"/>
      <c r="C210" s="85" t="s">
        <v>209</v>
      </c>
      <c r="D210" s="86">
        <v>593</v>
      </c>
      <c r="E210" s="86">
        <v>166</v>
      </c>
      <c r="F210" s="87">
        <v>0</v>
      </c>
      <c r="G210" s="88"/>
      <c r="H210" s="89"/>
    </row>
    <row r="211" ht="14.45" customHeight="1" spans="1:8">
      <c r="A211" s="85"/>
      <c r="B211" s="85"/>
      <c r="C211" s="85" t="s">
        <v>210</v>
      </c>
      <c r="D211" s="86">
        <v>915</v>
      </c>
      <c r="E211" s="86">
        <v>266</v>
      </c>
      <c r="F211" s="87">
        <v>0</v>
      </c>
      <c r="G211" s="88"/>
      <c r="H211" s="89"/>
    </row>
    <row r="212" ht="14.45" customHeight="1" spans="1:8">
      <c r="A212" s="85"/>
      <c r="B212" s="85"/>
      <c r="C212" s="85" t="s">
        <v>211</v>
      </c>
      <c r="D212" s="86">
        <v>1115</v>
      </c>
      <c r="E212" s="86">
        <v>319</v>
      </c>
      <c r="F212" s="87">
        <v>0</v>
      </c>
      <c r="G212" s="88"/>
      <c r="H212" s="89"/>
    </row>
    <row r="213" ht="14.45" customHeight="1" spans="1:8">
      <c r="A213" s="85"/>
      <c r="B213" s="85"/>
      <c r="C213" s="85" t="s">
        <v>61</v>
      </c>
      <c r="D213" s="86">
        <v>523</v>
      </c>
      <c r="E213" s="86">
        <v>142</v>
      </c>
      <c r="F213" s="87">
        <v>0</v>
      </c>
      <c r="G213" s="88"/>
      <c r="H213" s="89"/>
    </row>
    <row r="214" ht="14.45" customHeight="1" spans="1:8">
      <c r="A214" s="85"/>
      <c r="B214" s="85"/>
      <c r="C214" s="85" t="s">
        <v>212</v>
      </c>
      <c r="D214" s="86">
        <v>998</v>
      </c>
      <c r="E214" s="86">
        <v>283</v>
      </c>
      <c r="F214" s="87">
        <v>0</v>
      </c>
      <c r="G214" s="88"/>
      <c r="H214" s="89"/>
    </row>
    <row r="215" ht="14.45" customHeight="1" spans="1:8">
      <c r="A215" s="85"/>
      <c r="B215" s="85"/>
      <c r="C215" s="85" t="s">
        <v>213</v>
      </c>
      <c r="D215" s="86">
        <v>869</v>
      </c>
      <c r="E215" s="86">
        <v>241</v>
      </c>
      <c r="F215" s="90">
        <f>E215*40%</f>
        <v>96.4</v>
      </c>
      <c r="G215" s="88"/>
      <c r="H215" s="89"/>
    </row>
    <row r="216" ht="14.45" customHeight="1" spans="1:8">
      <c r="A216" s="85"/>
      <c r="B216" s="85"/>
      <c r="C216" s="85" t="s">
        <v>214</v>
      </c>
      <c r="D216" s="86">
        <v>466</v>
      </c>
      <c r="E216" s="86">
        <v>131</v>
      </c>
      <c r="F216" s="90">
        <f>E216*50%</f>
        <v>65.5</v>
      </c>
      <c r="G216" s="88"/>
      <c r="H216" s="89"/>
    </row>
    <row r="217" ht="14.45" customHeight="1" spans="1:8">
      <c r="A217" s="85"/>
      <c r="B217" s="85"/>
      <c r="C217" s="85" t="s">
        <v>215</v>
      </c>
      <c r="D217" s="86">
        <v>677</v>
      </c>
      <c r="E217" s="86">
        <v>197</v>
      </c>
      <c r="F217" s="87">
        <v>0</v>
      </c>
      <c r="G217" s="88"/>
      <c r="H217" s="89"/>
    </row>
    <row r="218" ht="14.45" customHeight="1" spans="1:8">
      <c r="A218" s="85"/>
      <c r="B218" s="85"/>
      <c r="C218" s="85" t="s">
        <v>216</v>
      </c>
      <c r="D218" s="86">
        <v>1923</v>
      </c>
      <c r="E218" s="86">
        <v>540</v>
      </c>
      <c r="F218" s="90">
        <f>E218*50%</f>
        <v>270</v>
      </c>
      <c r="G218" s="88"/>
      <c r="H218" s="89"/>
    </row>
    <row r="219" ht="14.45" customHeight="1" spans="1:8">
      <c r="A219" s="85"/>
      <c r="B219" s="85"/>
      <c r="C219" s="85" t="s">
        <v>217</v>
      </c>
      <c r="D219" s="86">
        <v>1033</v>
      </c>
      <c r="E219" s="86">
        <v>272</v>
      </c>
      <c r="F219" s="87">
        <v>0</v>
      </c>
      <c r="G219" s="88"/>
      <c r="H219" s="89"/>
    </row>
    <row r="220" ht="14.45" customHeight="1" spans="1:8">
      <c r="A220" s="85"/>
      <c r="B220" s="85"/>
      <c r="C220" s="85" t="s">
        <v>218</v>
      </c>
      <c r="D220" s="86">
        <v>325</v>
      </c>
      <c r="E220" s="86">
        <v>96</v>
      </c>
      <c r="F220" s="87">
        <v>0</v>
      </c>
      <c r="G220" s="88"/>
      <c r="H220" s="89"/>
    </row>
    <row r="221" ht="14.45" customHeight="1" spans="1:8">
      <c r="A221" s="85"/>
      <c r="B221" s="85"/>
      <c r="C221" s="85" t="s">
        <v>219</v>
      </c>
      <c r="D221" s="86">
        <v>495</v>
      </c>
      <c r="E221" s="86">
        <v>155</v>
      </c>
      <c r="F221" s="87">
        <v>0</v>
      </c>
      <c r="G221" s="88"/>
      <c r="H221" s="89"/>
    </row>
    <row r="222" ht="14.45" customHeight="1" spans="1:8">
      <c r="A222" s="85"/>
      <c r="B222" s="85"/>
      <c r="C222" s="85" t="s">
        <v>220</v>
      </c>
      <c r="D222" s="86">
        <v>465</v>
      </c>
      <c r="E222" s="86">
        <v>134</v>
      </c>
      <c r="F222" s="87">
        <v>0</v>
      </c>
      <c r="G222" s="88"/>
      <c r="H222" s="89"/>
    </row>
    <row r="223" ht="14.45" customHeight="1" spans="1:8">
      <c r="A223" s="85"/>
      <c r="B223" s="85"/>
      <c r="C223" s="85" t="s">
        <v>63</v>
      </c>
      <c r="D223" s="86">
        <v>356</v>
      </c>
      <c r="E223" s="86">
        <v>107</v>
      </c>
      <c r="F223" s="87">
        <v>0</v>
      </c>
      <c r="G223" s="88"/>
      <c r="H223" s="89"/>
    </row>
    <row r="224" ht="14.45" customHeight="1" spans="1:8">
      <c r="A224" s="85"/>
      <c r="B224" s="85"/>
      <c r="C224" s="85" t="s">
        <v>221</v>
      </c>
      <c r="D224" s="86">
        <v>312</v>
      </c>
      <c r="E224" s="86">
        <v>84</v>
      </c>
      <c r="F224" s="87">
        <v>0</v>
      </c>
      <c r="G224" s="88"/>
      <c r="H224" s="89"/>
    </row>
    <row r="225" ht="14.45" customHeight="1" spans="1:8">
      <c r="A225" s="85"/>
      <c r="B225" s="85"/>
      <c r="C225" s="85" t="s">
        <v>222</v>
      </c>
      <c r="D225" s="86">
        <v>979</v>
      </c>
      <c r="E225" s="86">
        <v>294</v>
      </c>
      <c r="F225" s="87">
        <v>0</v>
      </c>
      <c r="G225" s="88"/>
      <c r="H225" s="89"/>
    </row>
    <row r="226" ht="14.45" customHeight="1" spans="1:8">
      <c r="A226" s="85"/>
      <c r="B226" s="85"/>
      <c r="C226" s="85" t="s">
        <v>223</v>
      </c>
      <c r="D226" s="86">
        <v>525</v>
      </c>
      <c r="E226" s="86">
        <v>153</v>
      </c>
      <c r="F226" s="87">
        <v>0</v>
      </c>
      <c r="G226" s="88"/>
      <c r="H226" s="89"/>
    </row>
    <row r="227" ht="14.45" customHeight="1" spans="1:8">
      <c r="A227" s="85"/>
      <c r="B227" s="85"/>
      <c r="C227" s="85" t="s">
        <v>224</v>
      </c>
      <c r="D227" s="86">
        <v>366</v>
      </c>
      <c r="E227" s="86">
        <v>104</v>
      </c>
      <c r="F227" s="87">
        <v>0</v>
      </c>
      <c r="G227" s="88"/>
      <c r="H227" s="89"/>
    </row>
    <row r="228" ht="14.45" customHeight="1" spans="1:8">
      <c r="A228" s="85"/>
      <c r="B228" s="85"/>
      <c r="C228" s="85" t="s">
        <v>225</v>
      </c>
      <c r="D228" s="86">
        <v>574</v>
      </c>
      <c r="E228" s="86">
        <v>160</v>
      </c>
      <c r="F228" s="87">
        <v>0</v>
      </c>
      <c r="G228" s="88"/>
      <c r="H228" s="89"/>
    </row>
    <row r="229" ht="14.45" customHeight="1" spans="1:8">
      <c r="A229" s="85"/>
      <c r="B229" s="85"/>
      <c r="C229" s="85" t="s">
        <v>226</v>
      </c>
      <c r="D229" s="86">
        <v>431</v>
      </c>
      <c r="E229" s="86">
        <v>122</v>
      </c>
      <c r="F229" s="90">
        <f>E229*65%</f>
        <v>79.3</v>
      </c>
      <c r="G229" s="88"/>
      <c r="H229" s="89"/>
    </row>
    <row r="230" ht="14.45" customHeight="1" spans="1:8">
      <c r="A230" s="85"/>
      <c r="B230" s="85"/>
      <c r="C230" s="85" t="s">
        <v>227</v>
      </c>
      <c r="D230" s="86">
        <v>617</v>
      </c>
      <c r="E230" s="86">
        <v>176</v>
      </c>
      <c r="F230" s="87"/>
      <c r="G230" s="88"/>
      <c r="H230" s="89"/>
    </row>
    <row r="231" ht="14.45" customHeight="1" spans="1:8">
      <c r="A231" s="85"/>
      <c r="B231" s="85"/>
      <c r="C231" s="85" t="s">
        <v>228</v>
      </c>
      <c r="D231" s="86">
        <v>1651</v>
      </c>
      <c r="E231" s="86">
        <v>477</v>
      </c>
      <c r="F231" s="90">
        <f>E231*55%</f>
        <v>262.35</v>
      </c>
      <c r="G231" s="88"/>
      <c r="H231" s="89"/>
    </row>
    <row r="232" ht="14.45" customHeight="1" spans="1:8">
      <c r="A232" s="85"/>
      <c r="B232" s="85"/>
      <c r="C232" s="85" t="s">
        <v>229</v>
      </c>
      <c r="D232" s="86">
        <v>1757</v>
      </c>
      <c r="E232" s="86">
        <v>533</v>
      </c>
      <c r="F232" s="90">
        <f>E232*50%</f>
        <v>266.5</v>
      </c>
      <c r="G232" s="88"/>
      <c r="H232" s="89"/>
    </row>
    <row r="233" ht="14.45" customHeight="1" spans="1:8">
      <c r="A233" s="85"/>
      <c r="B233" s="85"/>
      <c r="C233" s="85" t="s">
        <v>230</v>
      </c>
      <c r="D233" s="86">
        <v>2681</v>
      </c>
      <c r="E233" s="86">
        <v>782</v>
      </c>
      <c r="F233" s="90">
        <f>E233*45%</f>
        <v>351.9</v>
      </c>
      <c r="G233" s="88"/>
      <c r="H233" s="89"/>
    </row>
    <row r="234" ht="14.45" customHeight="1" spans="1:8">
      <c r="A234" s="85"/>
      <c r="B234" s="85"/>
      <c r="C234" s="85" t="s">
        <v>231</v>
      </c>
      <c r="D234" s="86">
        <v>1302</v>
      </c>
      <c r="E234" s="86">
        <v>365</v>
      </c>
      <c r="F234" s="90">
        <f>E234*65%</f>
        <v>237.25</v>
      </c>
      <c r="G234" s="88"/>
      <c r="H234" s="89"/>
    </row>
    <row r="235" ht="14.45" customHeight="1" spans="1:8">
      <c r="A235" s="85"/>
      <c r="B235" s="85"/>
      <c r="C235" s="85" t="s">
        <v>232</v>
      </c>
      <c r="D235" s="86">
        <v>1526</v>
      </c>
      <c r="E235" s="86">
        <v>413</v>
      </c>
      <c r="F235" s="90">
        <f>E235*65%</f>
        <v>268.45</v>
      </c>
      <c r="G235" s="88"/>
      <c r="H235" s="89"/>
    </row>
    <row r="236" ht="14.45" customHeight="1" spans="1:8">
      <c r="A236" s="85"/>
      <c r="B236" s="85"/>
      <c r="C236" s="85" t="s">
        <v>233</v>
      </c>
      <c r="D236" s="86">
        <v>2002</v>
      </c>
      <c r="E236" s="86">
        <v>602</v>
      </c>
      <c r="F236" s="90">
        <f>E236*50%</f>
        <v>301</v>
      </c>
      <c r="G236" s="88"/>
      <c r="H236" s="89"/>
    </row>
    <row r="237" ht="14.45" customHeight="1" spans="1:8">
      <c r="A237" s="85"/>
      <c r="B237" s="85"/>
      <c r="C237" s="91" t="s">
        <v>5</v>
      </c>
      <c r="D237" s="92">
        <f>SUM(D205:D236)</f>
        <v>31757</v>
      </c>
      <c r="E237" s="92">
        <f>SUM(E205:E236)</f>
        <v>9050</v>
      </c>
      <c r="F237" s="93">
        <f>SUM(F205:F236)</f>
        <v>2198.65</v>
      </c>
      <c r="G237" s="41">
        <f>F237/E237*100</f>
        <v>24.2944751381215</v>
      </c>
      <c r="H237" s="50" t="s">
        <v>25</v>
      </c>
    </row>
    <row r="238" ht="14.45" customHeight="1" spans="1:8">
      <c r="A238" s="85"/>
      <c r="B238" s="85"/>
      <c r="C238" s="85"/>
      <c r="D238" s="86"/>
      <c r="E238" s="86"/>
      <c r="F238" s="87"/>
      <c r="G238" s="88"/>
      <c r="H238" s="89"/>
    </row>
    <row r="239" ht="14.45" customHeight="1" spans="1:8">
      <c r="A239" s="85">
        <v>11</v>
      </c>
      <c r="B239" s="85" t="s">
        <v>234</v>
      </c>
      <c r="C239" s="85" t="s">
        <v>235</v>
      </c>
      <c r="D239" s="86">
        <v>2512</v>
      </c>
      <c r="E239" s="86">
        <v>730</v>
      </c>
      <c r="F239" s="87">
        <v>0</v>
      </c>
      <c r="G239" s="88"/>
      <c r="H239" s="89"/>
    </row>
    <row r="240" ht="14.45" customHeight="1" spans="1:8">
      <c r="A240" s="85"/>
      <c r="B240" s="85"/>
      <c r="C240" s="85" t="s">
        <v>236</v>
      </c>
      <c r="D240" s="86">
        <v>260</v>
      </c>
      <c r="E240" s="86">
        <v>81</v>
      </c>
      <c r="F240" s="87">
        <v>0</v>
      </c>
      <c r="G240" s="88"/>
      <c r="H240" s="89"/>
    </row>
    <row r="241" ht="14.45" customHeight="1" spans="1:8">
      <c r="A241" s="85"/>
      <c r="B241" s="85"/>
      <c r="C241" s="85" t="s">
        <v>99</v>
      </c>
      <c r="D241" s="86">
        <v>386</v>
      </c>
      <c r="E241" s="86">
        <v>112</v>
      </c>
      <c r="F241" s="87">
        <v>0</v>
      </c>
      <c r="G241" s="88"/>
      <c r="H241" s="89"/>
    </row>
    <row r="242" ht="14.45" customHeight="1" spans="1:8">
      <c r="A242" s="85"/>
      <c r="B242" s="85"/>
      <c r="C242" s="85" t="s">
        <v>20</v>
      </c>
      <c r="D242" s="86">
        <v>363</v>
      </c>
      <c r="E242" s="86">
        <v>105</v>
      </c>
      <c r="F242" s="87">
        <v>0</v>
      </c>
      <c r="G242" s="88"/>
      <c r="H242" s="89"/>
    </row>
    <row r="243" ht="14.45" customHeight="1" spans="1:8">
      <c r="A243" s="85"/>
      <c r="B243" s="85"/>
      <c r="C243" s="85" t="s">
        <v>237</v>
      </c>
      <c r="D243" s="86">
        <v>385</v>
      </c>
      <c r="E243" s="86">
        <v>119</v>
      </c>
      <c r="F243" s="87">
        <v>0</v>
      </c>
      <c r="G243" s="88"/>
      <c r="H243" s="89"/>
    </row>
    <row r="244" ht="14.45" customHeight="1" spans="1:8">
      <c r="A244" s="85"/>
      <c r="B244" s="85"/>
      <c r="C244" s="85" t="s">
        <v>238</v>
      </c>
      <c r="D244" s="86">
        <v>228</v>
      </c>
      <c r="E244" s="86">
        <v>65</v>
      </c>
      <c r="F244" s="87">
        <v>0</v>
      </c>
      <c r="G244" s="88"/>
      <c r="H244" s="89"/>
    </row>
    <row r="245" ht="14.45" customHeight="1" spans="1:8">
      <c r="A245" s="85"/>
      <c r="B245" s="85"/>
      <c r="C245" s="85" t="s">
        <v>239</v>
      </c>
      <c r="D245" s="86">
        <v>3529</v>
      </c>
      <c r="E245" s="86">
        <v>996</v>
      </c>
      <c r="F245" s="87">
        <v>0</v>
      </c>
      <c r="G245" s="88"/>
      <c r="H245" s="89"/>
    </row>
    <row r="246" ht="14.45" customHeight="1" spans="1:8">
      <c r="A246" s="85"/>
      <c r="B246" s="85"/>
      <c r="C246" s="85" t="s">
        <v>240</v>
      </c>
      <c r="D246" s="86">
        <v>1082</v>
      </c>
      <c r="E246" s="86">
        <v>322</v>
      </c>
      <c r="F246" s="90">
        <f>E246*65%</f>
        <v>209.3</v>
      </c>
      <c r="G246" s="88"/>
      <c r="H246" s="89"/>
    </row>
    <row r="247" ht="14.45" customHeight="1" spans="1:8">
      <c r="A247" s="85"/>
      <c r="B247" s="85"/>
      <c r="C247" s="85" t="s">
        <v>241</v>
      </c>
      <c r="D247" s="86">
        <v>925</v>
      </c>
      <c r="E247" s="86">
        <v>271</v>
      </c>
      <c r="F247" s="90">
        <f>E247*65%</f>
        <v>176.15</v>
      </c>
      <c r="G247" s="88"/>
      <c r="H247" s="89"/>
    </row>
    <row r="248" ht="14.45" customHeight="1" spans="1:8">
      <c r="A248" s="85"/>
      <c r="B248" s="85"/>
      <c r="C248" s="91" t="s">
        <v>5</v>
      </c>
      <c r="D248" s="92">
        <f>SUM(D239:D247)</f>
        <v>9670</v>
      </c>
      <c r="E248" s="92">
        <f>SUM(E239:E247)</f>
        <v>2801</v>
      </c>
      <c r="F248" s="93">
        <f>SUM(F239:F247)</f>
        <v>385.45</v>
      </c>
      <c r="G248" s="41">
        <f>F248/E248*100</f>
        <v>13.7611567297394</v>
      </c>
      <c r="H248" s="50" t="s">
        <v>25</v>
      </c>
    </row>
    <row r="249" ht="14.45" customHeight="1" spans="1:8">
      <c r="A249" s="85"/>
      <c r="B249" s="85"/>
      <c r="C249" s="85"/>
      <c r="D249" s="86"/>
      <c r="E249" s="86"/>
      <c r="F249" s="87"/>
      <c r="G249" s="88"/>
      <c r="H249" s="89"/>
    </row>
    <row r="250" ht="14.45" customHeight="1" spans="1:8">
      <c r="A250" s="85">
        <v>12</v>
      </c>
      <c r="B250" s="85" t="s">
        <v>242</v>
      </c>
      <c r="C250" s="85" t="s">
        <v>243</v>
      </c>
      <c r="D250" s="86">
        <v>795</v>
      </c>
      <c r="E250" s="86">
        <v>228</v>
      </c>
      <c r="F250" s="87">
        <v>0</v>
      </c>
      <c r="G250" s="88"/>
      <c r="H250" s="89"/>
    </row>
    <row r="251" ht="14.45" customHeight="1" spans="1:8">
      <c r="A251" s="85"/>
      <c r="B251" s="85"/>
      <c r="C251" s="85" t="s">
        <v>28</v>
      </c>
      <c r="D251" s="86">
        <v>570</v>
      </c>
      <c r="E251" s="86">
        <v>165</v>
      </c>
      <c r="F251" s="87">
        <v>0</v>
      </c>
      <c r="G251" s="88"/>
      <c r="H251" s="89"/>
    </row>
    <row r="252" ht="14.45" customHeight="1" spans="1:8">
      <c r="A252" s="85"/>
      <c r="B252" s="85"/>
      <c r="C252" s="85" t="s">
        <v>244</v>
      </c>
      <c r="D252" s="86">
        <v>1240</v>
      </c>
      <c r="E252" s="86">
        <v>350</v>
      </c>
      <c r="F252" s="90">
        <f>E252*90%</f>
        <v>315</v>
      </c>
      <c r="G252" s="88"/>
      <c r="H252" s="89"/>
    </row>
    <row r="253" ht="14.45" customHeight="1" spans="1:8">
      <c r="A253" s="85"/>
      <c r="B253" s="85"/>
      <c r="C253" s="85" t="s">
        <v>245</v>
      </c>
      <c r="D253" s="86">
        <v>695</v>
      </c>
      <c r="E253" s="86">
        <v>199</v>
      </c>
      <c r="F253" s="87">
        <v>0</v>
      </c>
      <c r="G253" s="88"/>
      <c r="H253" s="89"/>
    </row>
    <row r="254" ht="14.45" customHeight="1" spans="1:8">
      <c r="A254" s="85"/>
      <c r="B254" s="85"/>
      <c r="C254" s="85" t="s">
        <v>246</v>
      </c>
      <c r="D254" s="86">
        <v>1387</v>
      </c>
      <c r="E254" s="86">
        <v>377</v>
      </c>
      <c r="F254" s="90">
        <v>377</v>
      </c>
      <c r="G254" s="88"/>
      <c r="H254" s="89"/>
    </row>
    <row r="255" ht="14.45" customHeight="1" spans="1:8">
      <c r="A255" s="85"/>
      <c r="B255" s="85"/>
      <c r="C255" s="85" t="s">
        <v>247</v>
      </c>
      <c r="D255" s="86">
        <v>673</v>
      </c>
      <c r="E255" s="86">
        <v>194</v>
      </c>
      <c r="F255" s="87">
        <v>97</v>
      </c>
      <c r="G255" s="88"/>
      <c r="H255" s="89"/>
    </row>
    <row r="256" ht="14.45" customHeight="1" spans="1:8">
      <c r="A256" s="85"/>
      <c r="B256" s="85"/>
      <c r="C256" s="85" t="s">
        <v>248</v>
      </c>
      <c r="D256" s="86">
        <v>680</v>
      </c>
      <c r="E256" s="86">
        <v>171</v>
      </c>
      <c r="F256" s="90">
        <v>171</v>
      </c>
      <c r="G256" s="88"/>
      <c r="H256" s="89"/>
    </row>
    <row r="257" ht="14.45" customHeight="1" spans="1:8">
      <c r="A257" s="85"/>
      <c r="B257" s="85"/>
      <c r="C257" s="85" t="s">
        <v>249</v>
      </c>
      <c r="D257" s="86">
        <v>597</v>
      </c>
      <c r="E257" s="86">
        <v>173</v>
      </c>
      <c r="F257" s="87">
        <v>0</v>
      </c>
      <c r="G257" s="88"/>
      <c r="H257" s="89"/>
    </row>
    <row r="258" ht="14.45" customHeight="1" spans="1:8">
      <c r="A258" s="85"/>
      <c r="B258" s="85"/>
      <c r="C258" s="85" t="s">
        <v>250</v>
      </c>
      <c r="D258" s="86">
        <v>538</v>
      </c>
      <c r="E258" s="86">
        <v>162</v>
      </c>
      <c r="F258" s="90">
        <v>0</v>
      </c>
      <c r="G258" s="88"/>
      <c r="H258" s="89"/>
    </row>
    <row r="259" ht="14.45" customHeight="1" spans="1:8">
      <c r="A259" s="85"/>
      <c r="B259" s="85"/>
      <c r="C259" s="85" t="s">
        <v>251</v>
      </c>
      <c r="D259" s="86">
        <v>878</v>
      </c>
      <c r="E259" s="86">
        <v>234</v>
      </c>
      <c r="F259" s="90">
        <v>234</v>
      </c>
      <c r="G259" s="88"/>
      <c r="H259" s="89"/>
    </row>
    <row r="260" ht="14.45" customHeight="1" spans="1:8">
      <c r="A260" s="85"/>
      <c r="B260" s="85"/>
      <c r="C260" s="85" t="s">
        <v>153</v>
      </c>
      <c r="D260" s="86">
        <v>815</v>
      </c>
      <c r="E260" s="86">
        <v>236</v>
      </c>
      <c r="F260" s="90">
        <v>236</v>
      </c>
      <c r="G260" s="88"/>
      <c r="H260" s="89"/>
    </row>
    <row r="261" ht="14.45" customHeight="1" spans="1:8">
      <c r="A261" s="85"/>
      <c r="B261" s="85"/>
      <c r="C261" s="85" t="s">
        <v>120</v>
      </c>
      <c r="D261" s="86">
        <v>968</v>
      </c>
      <c r="E261" s="86">
        <v>294</v>
      </c>
      <c r="F261" s="90">
        <f>E261*50%</f>
        <v>147</v>
      </c>
      <c r="G261" s="88"/>
      <c r="H261" s="89"/>
    </row>
    <row r="262" ht="14.45" customHeight="1" spans="1:8">
      <c r="A262" s="85"/>
      <c r="B262" s="85"/>
      <c r="C262" s="85" t="s">
        <v>252</v>
      </c>
      <c r="D262" s="86">
        <v>1084</v>
      </c>
      <c r="E262" s="86">
        <v>334</v>
      </c>
      <c r="F262" s="90">
        <f>E262*60%</f>
        <v>200.4</v>
      </c>
      <c r="G262" s="88"/>
      <c r="H262" s="89"/>
    </row>
    <row r="263" ht="14.45" customHeight="1" spans="1:8">
      <c r="A263" s="85"/>
      <c r="B263" s="85"/>
      <c r="C263" s="85" t="s">
        <v>253</v>
      </c>
      <c r="D263" s="86">
        <v>2004</v>
      </c>
      <c r="E263" s="86">
        <v>591</v>
      </c>
      <c r="F263" s="90">
        <f>E263*40%</f>
        <v>236.4</v>
      </c>
      <c r="G263" s="88"/>
      <c r="H263" s="89"/>
    </row>
    <row r="264" ht="14.45" customHeight="1" spans="1:8">
      <c r="A264" s="85"/>
      <c r="B264" s="85"/>
      <c r="C264" s="85" t="s">
        <v>254</v>
      </c>
      <c r="D264" s="86">
        <v>592</v>
      </c>
      <c r="E264" s="86">
        <v>188</v>
      </c>
      <c r="F264" s="87">
        <v>0</v>
      </c>
      <c r="G264" s="88"/>
      <c r="H264" s="89"/>
    </row>
    <row r="265" ht="14.45" customHeight="1" spans="1:8">
      <c r="A265" s="85"/>
      <c r="B265" s="85"/>
      <c r="C265" s="85" t="s">
        <v>255</v>
      </c>
      <c r="D265" s="86">
        <v>557</v>
      </c>
      <c r="E265" s="86">
        <v>155</v>
      </c>
      <c r="F265" s="90">
        <f>E265*50%</f>
        <v>77.5</v>
      </c>
      <c r="G265" s="88"/>
      <c r="H265" s="89"/>
    </row>
    <row r="266" ht="14.45" customHeight="1" spans="1:8">
      <c r="A266" s="85"/>
      <c r="B266" s="85"/>
      <c r="C266" s="85" t="s">
        <v>256</v>
      </c>
      <c r="D266" s="86">
        <v>506</v>
      </c>
      <c r="E266" s="86">
        <v>154</v>
      </c>
      <c r="F266" s="90">
        <f>E266*60%</f>
        <v>92.4</v>
      </c>
      <c r="G266" s="88"/>
      <c r="H266" s="89"/>
    </row>
    <row r="267" ht="14.45" customHeight="1" spans="1:8">
      <c r="A267" s="85"/>
      <c r="B267" s="85"/>
      <c r="C267" s="85" t="s">
        <v>257</v>
      </c>
      <c r="D267" s="86">
        <v>807</v>
      </c>
      <c r="E267" s="86">
        <v>221</v>
      </c>
      <c r="F267" s="90">
        <f>E267*55%</f>
        <v>121.55</v>
      </c>
      <c r="G267" s="88"/>
      <c r="H267" s="89"/>
    </row>
    <row r="268" ht="14.45" customHeight="1" spans="1:8">
      <c r="A268" s="85"/>
      <c r="B268" s="85"/>
      <c r="C268" s="85" t="s">
        <v>258</v>
      </c>
      <c r="D268" s="86">
        <v>1735</v>
      </c>
      <c r="E268" s="86">
        <v>495</v>
      </c>
      <c r="F268" s="90">
        <f>E268*65%</f>
        <v>321.75</v>
      </c>
      <c r="G268" s="88"/>
      <c r="H268" s="89"/>
    </row>
    <row r="269" ht="14.45" customHeight="1" spans="1:8">
      <c r="A269" s="94"/>
      <c r="B269" s="94"/>
      <c r="C269" s="95" t="s">
        <v>5</v>
      </c>
      <c r="D269" s="96">
        <f>SUM(D250:D268)</f>
        <v>17121</v>
      </c>
      <c r="E269" s="96">
        <f>SUM(E250:E268)</f>
        <v>4921</v>
      </c>
      <c r="F269" s="97">
        <f>SUM(F250:F268)</f>
        <v>2627</v>
      </c>
      <c r="G269" s="58">
        <f>F269/E269*100</f>
        <v>53.3834586466166</v>
      </c>
      <c r="H269" s="59" t="s">
        <v>25</v>
      </c>
    </row>
    <row r="270" spans="4:5">
      <c r="D270" s="17"/>
      <c r="E270" s="17"/>
    </row>
    <row r="271" spans="4:5">
      <c r="D271" s="17"/>
      <c r="E271" s="17"/>
    </row>
    <row r="272" spans="1:8">
      <c r="A272" s="68" t="s">
        <v>374</v>
      </c>
      <c r="B272" s="68"/>
      <c r="C272" s="68"/>
      <c r="D272" s="68"/>
      <c r="E272" s="68"/>
      <c r="F272" s="68"/>
      <c r="G272" s="68"/>
      <c r="H272" s="69"/>
    </row>
    <row r="273" ht="14.1" customHeight="1" spans="1:8">
      <c r="A273" s="70" t="s">
        <v>1</v>
      </c>
      <c r="B273" s="71" t="s">
        <v>2</v>
      </c>
      <c r="C273" s="71" t="s">
        <v>3</v>
      </c>
      <c r="D273" s="72" t="s">
        <v>4</v>
      </c>
      <c r="E273" s="72" t="s">
        <v>5</v>
      </c>
      <c r="F273" s="73" t="s">
        <v>6</v>
      </c>
      <c r="G273" s="70" t="s">
        <v>7</v>
      </c>
      <c r="H273" s="74"/>
    </row>
    <row r="274" ht="14.1" customHeight="1" spans="1:8">
      <c r="A274" s="75"/>
      <c r="B274" s="76"/>
      <c r="C274" s="76"/>
      <c r="D274" s="77" t="s">
        <v>8</v>
      </c>
      <c r="E274" s="77" t="s">
        <v>9</v>
      </c>
      <c r="F274" s="78" t="s">
        <v>9</v>
      </c>
      <c r="G274" s="75"/>
      <c r="H274" s="79"/>
    </row>
    <row r="275" ht="14.1" customHeight="1" spans="1:8">
      <c r="A275" s="80">
        <v>13</v>
      </c>
      <c r="B275" s="80" t="s">
        <v>259</v>
      </c>
      <c r="C275" s="80" t="s">
        <v>260</v>
      </c>
      <c r="D275" s="81">
        <v>1863</v>
      </c>
      <c r="E275" s="81">
        <v>495</v>
      </c>
      <c r="F275" s="82">
        <v>0</v>
      </c>
      <c r="G275" s="83"/>
      <c r="H275" s="84"/>
    </row>
    <row r="276" ht="14.1" customHeight="1" spans="1:8">
      <c r="A276" s="85"/>
      <c r="B276" s="85"/>
      <c r="C276" s="85" t="s">
        <v>261</v>
      </c>
      <c r="D276" s="86">
        <v>488</v>
      </c>
      <c r="E276" s="86">
        <v>129</v>
      </c>
      <c r="F276" s="87">
        <v>0</v>
      </c>
      <c r="G276" s="88"/>
      <c r="H276" s="89"/>
    </row>
    <row r="277" ht="14.1" customHeight="1" spans="1:8">
      <c r="A277" s="85"/>
      <c r="B277" s="85"/>
      <c r="C277" s="85" t="s">
        <v>186</v>
      </c>
      <c r="D277" s="86">
        <v>482</v>
      </c>
      <c r="E277" s="86">
        <v>130</v>
      </c>
      <c r="F277" s="87"/>
      <c r="G277" s="88"/>
      <c r="H277" s="89"/>
    </row>
    <row r="278" ht="14.1" customHeight="1" spans="1:8">
      <c r="A278" s="85"/>
      <c r="B278" s="85"/>
      <c r="C278" s="85" t="s">
        <v>23</v>
      </c>
      <c r="D278" s="86">
        <v>534</v>
      </c>
      <c r="E278" s="86">
        <v>146</v>
      </c>
      <c r="F278" s="87"/>
      <c r="G278" s="88"/>
      <c r="H278" s="89"/>
    </row>
    <row r="279" ht="14.1" customHeight="1" spans="1:8">
      <c r="A279" s="85"/>
      <c r="B279" s="85"/>
      <c r="C279" s="85" t="s">
        <v>262</v>
      </c>
      <c r="D279" s="86">
        <v>794</v>
      </c>
      <c r="E279" s="86">
        <v>219</v>
      </c>
      <c r="F279" s="90">
        <f>E279*85%</f>
        <v>186.15</v>
      </c>
      <c r="G279" s="88"/>
      <c r="H279" s="89"/>
    </row>
    <row r="280" ht="14.1" customHeight="1" spans="1:8">
      <c r="A280" s="85"/>
      <c r="B280" s="85"/>
      <c r="C280" s="85" t="s">
        <v>263</v>
      </c>
      <c r="D280" s="86">
        <v>725</v>
      </c>
      <c r="E280" s="86">
        <v>203</v>
      </c>
      <c r="F280" s="90">
        <f>E280*85%</f>
        <v>172.55</v>
      </c>
      <c r="G280" s="88"/>
      <c r="H280" s="89"/>
    </row>
    <row r="281" ht="14.1" customHeight="1" spans="1:8">
      <c r="A281" s="85"/>
      <c r="B281" s="85"/>
      <c r="C281" s="85" t="s">
        <v>264</v>
      </c>
      <c r="D281" s="86">
        <v>512</v>
      </c>
      <c r="E281" s="86">
        <v>140</v>
      </c>
      <c r="F281" s="90">
        <f>E281*85%</f>
        <v>119</v>
      </c>
      <c r="G281" s="88"/>
      <c r="H281" s="89"/>
    </row>
    <row r="282" ht="14.1" customHeight="1" spans="1:8">
      <c r="A282" s="85"/>
      <c r="B282" s="85"/>
      <c r="C282" s="85" t="s">
        <v>109</v>
      </c>
      <c r="D282" s="86">
        <v>908</v>
      </c>
      <c r="E282" s="86">
        <v>244</v>
      </c>
      <c r="F282" s="87">
        <v>0</v>
      </c>
      <c r="G282" s="88"/>
      <c r="H282" s="89"/>
    </row>
    <row r="283" ht="14.1" customHeight="1" spans="1:8">
      <c r="A283" s="85"/>
      <c r="B283" s="85"/>
      <c r="C283" s="85" t="s">
        <v>265</v>
      </c>
      <c r="D283" s="86">
        <v>306</v>
      </c>
      <c r="E283" s="86">
        <v>85</v>
      </c>
      <c r="F283" s="87">
        <v>0</v>
      </c>
      <c r="G283" s="88"/>
      <c r="H283" s="89"/>
    </row>
    <row r="284" ht="14.1" customHeight="1" spans="1:8">
      <c r="A284" s="85"/>
      <c r="B284" s="85"/>
      <c r="C284" s="85" t="s">
        <v>266</v>
      </c>
      <c r="D284" s="86">
        <v>1263</v>
      </c>
      <c r="E284" s="86">
        <v>332</v>
      </c>
      <c r="F284" s="87">
        <v>0</v>
      </c>
      <c r="G284" s="88"/>
      <c r="H284" s="89"/>
    </row>
    <row r="285" ht="14.1" customHeight="1" spans="1:8">
      <c r="A285" s="85"/>
      <c r="B285" s="85"/>
      <c r="C285" s="85" t="s">
        <v>267</v>
      </c>
      <c r="D285" s="86">
        <v>1258</v>
      </c>
      <c r="E285" s="86">
        <v>330</v>
      </c>
      <c r="F285" s="87">
        <v>0</v>
      </c>
      <c r="G285" s="88"/>
      <c r="H285" s="89"/>
    </row>
    <row r="286" ht="14.1" customHeight="1" spans="1:8">
      <c r="A286" s="85"/>
      <c r="B286" s="85"/>
      <c r="C286" s="91" t="s">
        <v>5</v>
      </c>
      <c r="D286" s="92">
        <f>SUM(D275:D285)</f>
        <v>9133</v>
      </c>
      <c r="E286" s="92">
        <f>SUM(E275:E285)</f>
        <v>2453</v>
      </c>
      <c r="F286" s="93">
        <f>SUM(F275:F285)</f>
        <v>477.7</v>
      </c>
      <c r="G286" s="41">
        <f>F286/E286*100</f>
        <v>19.4741133306156</v>
      </c>
      <c r="H286" s="50" t="s">
        <v>25</v>
      </c>
    </row>
    <row r="287" ht="14.1" customHeight="1" spans="1:8">
      <c r="A287" s="85"/>
      <c r="B287" s="85"/>
      <c r="C287" s="85"/>
      <c r="D287" s="86"/>
      <c r="E287" s="86"/>
      <c r="F287" s="87"/>
      <c r="G287" s="88"/>
      <c r="H287" s="89"/>
    </row>
    <row r="288" ht="14.1" customHeight="1" spans="1:8">
      <c r="A288" s="85">
        <v>14</v>
      </c>
      <c r="B288" s="85" t="s">
        <v>268</v>
      </c>
      <c r="C288" s="85" t="s">
        <v>269</v>
      </c>
      <c r="D288" s="86">
        <v>954</v>
      </c>
      <c r="E288" s="86">
        <v>278</v>
      </c>
      <c r="F288" s="87">
        <v>119</v>
      </c>
      <c r="G288" s="88"/>
      <c r="H288" s="89"/>
    </row>
    <row r="289" ht="14.1" customHeight="1" spans="1:8">
      <c r="A289" s="85"/>
      <c r="B289" s="85"/>
      <c r="C289" s="85" t="s">
        <v>270</v>
      </c>
      <c r="D289" s="86">
        <v>414</v>
      </c>
      <c r="E289" s="86">
        <v>128</v>
      </c>
      <c r="F289" s="87">
        <v>0</v>
      </c>
      <c r="G289" s="88"/>
      <c r="H289" s="89"/>
    </row>
    <row r="290" ht="14.1" customHeight="1" spans="1:8">
      <c r="A290" s="85"/>
      <c r="B290" s="85"/>
      <c r="C290" s="85" t="s">
        <v>271</v>
      </c>
      <c r="D290" s="86">
        <v>491</v>
      </c>
      <c r="E290" s="86">
        <v>138</v>
      </c>
      <c r="F290" s="87">
        <v>0</v>
      </c>
      <c r="G290" s="88"/>
      <c r="H290" s="89"/>
    </row>
    <row r="291" ht="14.1" customHeight="1" spans="1:8">
      <c r="A291" s="85"/>
      <c r="B291" s="85"/>
      <c r="C291" s="85" t="s">
        <v>272</v>
      </c>
      <c r="D291" s="86">
        <v>810</v>
      </c>
      <c r="E291" s="86">
        <v>221</v>
      </c>
      <c r="F291" s="87">
        <v>0</v>
      </c>
      <c r="G291" s="88"/>
      <c r="H291" s="89"/>
    </row>
    <row r="292" ht="14.1" customHeight="1" spans="1:8">
      <c r="A292" s="85"/>
      <c r="B292" s="85"/>
      <c r="C292" s="85" t="s">
        <v>273</v>
      </c>
      <c r="D292" s="86">
        <v>797</v>
      </c>
      <c r="E292" s="86">
        <v>224</v>
      </c>
      <c r="F292" s="87">
        <v>0</v>
      </c>
      <c r="G292" s="88"/>
      <c r="H292" s="89"/>
    </row>
    <row r="293" ht="14.1" customHeight="1" spans="1:8">
      <c r="A293" s="85"/>
      <c r="B293" s="85"/>
      <c r="C293" s="85" t="s">
        <v>274</v>
      </c>
      <c r="D293" s="86">
        <v>1184</v>
      </c>
      <c r="E293" s="86">
        <v>332</v>
      </c>
      <c r="F293" s="87">
        <v>0</v>
      </c>
      <c r="G293" s="88"/>
      <c r="H293" s="89"/>
    </row>
    <row r="294" ht="14.1" customHeight="1" spans="1:8">
      <c r="A294" s="85"/>
      <c r="B294" s="85"/>
      <c r="C294" s="85" t="s">
        <v>99</v>
      </c>
      <c r="D294" s="86">
        <v>802</v>
      </c>
      <c r="E294" s="86">
        <v>231</v>
      </c>
      <c r="F294" s="87">
        <v>0</v>
      </c>
      <c r="G294" s="88"/>
      <c r="H294" s="89"/>
    </row>
    <row r="295" ht="14.1" customHeight="1" spans="1:8">
      <c r="A295" s="85"/>
      <c r="B295" s="85"/>
      <c r="C295" s="85" t="s">
        <v>275</v>
      </c>
      <c r="D295" s="86">
        <v>483</v>
      </c>
      <c r="E295" s="86">
        <v>151</v>
      </c>
      <c r="F295" s="87">
        <v>0</v>
      </c>
      <c r="G295" s="88"/>
      <c r="H295" s="89"/>
    </row>
    <row r="296" ht="14.1" customHeight="1" spans="1:8">
      <c r="A296" s="85"/>
      <c r="B296" s="85"/>
      <c r="C296" s="85" t="s">
        <v>276</v>
      </c>
      <c r="D296" s="86">
        <v>790</v>
      </c>
      <c r="E296" s="86">
        <v>224</v>
      </c>
      <c r="F296" s="87">
        <v>175</v>
      </c>
      <c r="G296" s="88"/>
      <c r="H296" s="89"/>
    </row>
    <row r="297" ht="14.1" customHeight="1" spans="1:8">
      <c r="A297" s="85"/>
      <c r="B297" s="85"/>
      <c r="C297" s="85" t="s">
        <v>66</v>
      </c>
      <c r="D297" s="86">
        <v>736</v>
      </c>
      <c r="E297" s="86">
        <v>203</v>
      </c>
      <c r="F297" s="90">
        <v>142</v>
      </c>
      <c r="G297" s="88"/>
      <c r="H297" s="89"/>
    </row>
    <row r="298" ht="14.1" customHeight="1" spans="1:8">
      <c r="A298" s="85"/>
      <c r="B298" s="85"/>
      <c r="C298" s="85" t="s">
        <v>277</v>
      </c>
      <c r="D298" s="86">
        <v>505</v>
      </c>
      <c r="E298" s="86">
        <v>144</v>
      </c>
      <c r="F298" s="87">
        <v>0</v>
      </c>
      <c r="G298" s="88"/>
      <c r="H298" s="89"/>
    </row>
    <row r="299" ht="14.1" customHeight="1" spans="1:8">
      <c r="A299" s="85"/>
      <c r="B299" s="85"/>
      <c r="C299" s="85" t="s">
        <v>278</v>
      </c>
      <c r="D299" s="86">
        <v>1445</v>
      </c>
      <c r="E299" s="86">
        <v>395</v>
      </c>
      <c r="F299" s="87">
        <v>0</v>
      </c>
      <c r="G299" s="88"/>
      <c r="H299" s="89"/>
    </row>
    <row r="300" ht="14.1" customHeight="1" spans="1:8">
      <c r="A300" s="85"/>
      <c r="B300" s="85"/>
      <c r="C300" s="85" t="s">
        <v>67</v>
      </c>
      <c r="D300" s="86">
        <v>491</v>
      </c>
      <c r="E300" s="86">
        <v>131</v>
      </c>
      <c r="F300" s="87">
        <v>87</v>
      </c>
      <c r="G300" s="88"/>
      <c r="H300" s="89"/>
    </row>
    <row r="301" ht="14.1" customHeight="1" spans="1:8">
      <c r="A301" s="85"/>
      <c r="B301" s="85"/>
      <c r="C301" s="85" t="s">
        <v>279</v>
      </c>
      <c r="D301" s="86">
        <v>608</v>
      </c>
      <c r="E301" s="86">
        <v>186</v>
      </c>
      <c r="F301" s="87">
        <v>112</v>
      </c>
      <c r="G301" s="88"/>
      <c r="H301" s="89"/>
    </row>
    <row r="302" ht="14.1" customHeight="1" spans="1:8">
      <c r="A302" s="85"/>
      <c r="B302" s="85"/>
      <c r="C302" s="85" t="s">
        <v>280</v>
      </c>
      <c r="D302" s="86">
        <v>1929</v>
      </c>
      <c r="E302" s="86">
        <v>567</v>
      </c>
      <c r="F302" s="90">
        <v>220</v>
      </c>
      <c r="G302" s="88"/>
      <c r="H302" s="89"/>
    </row>
    <row r="303" ht="14.1" customHeight="1" spans="1:8">
      <c r="A303" s="85"/>
      <c r="B303" s="85"/>
      <c r="C303" s="91" t="s">
        <v>5</v>
      </c>
      <c r="D303" s="92">
        <f>SUM(D288:D302)</f>
        <v>12439</v>
      </c>
      <c r="E303" s="92">
        <f>SUM(E288:E302)</f>
        <v>3553</v>
      </c>
      <c r="F303" s="93">
        <f>SUM(F288:F302)</f>
        <v>855</v>
      </c>
      <c r="G303" s="41">
        <f>F303/E303*100</f>
        <v>24.0641711229947</v>
      </c>
      <c r="H303" s="50" t="s">
        <v>25</v>
      </c>
    </row>
    <row r="304" ht="14.1" customHeight="1" spans="1:8">
      <c r="A304" s="85"/>
      <c r="B304" s="85"/>
      <c r="C304" s="85"/>
      <c r="D304" s="86"/>
      <c r="E304" s="86"/>
      <c r="F304" s="87"/>
      <c r="G304" s="88"/>
      <c r="H304" s="89"/>
    </row>
    <row r="305" ht="14.1" customHeight="1" spans="1:8">
      <c r="A305" s="85">
        <v>15</v>
      </c>
      <c r="B305" s="85" t="s">
        <v>281</v>
      </c>
      <c r="C305" s="85" t="s">
        <v>33</v>
      </c>
      <c r="D305" s="86">
        <v>1065</v>
      </c>
      <c r="E305" s="86">
        <v>325</v>
      </c>
      <c r="F305" s="90">
        <v>325</v>
      </c>
      <c r="G305" s="88"/>
      <c r="H305" s="89"/>
    </row>
    <row r="306" ht="14.1" customHeight="1" spans="1:8">
      <c r="A306" s="85"/>
      <c r="B306" s="85"/>
      <c r="C306" s="85" t="s">
        <v>261</v>
      </c>
      <c r="D306" s="86">
        <v>1277</v>
      </c>
      <c r="E306" s="86">
        <v>378</v>
      </c>
      <c r="F306" s="87">
        <v>0</v>
      </c>
      <c r="G306" s="88"/>
      <c r="H306" s="89"/>
    </row>
    <row r="307" ht="14.1" customHeight="1" spans="1:8">
      <c r="A307" s="85"/>
      <c r="B307" s="85"/>
      <c r="C307" s="85" t="s">
        <v>24</v>
      </c>
      <c r="D307" s="86">
        <v>904</v>
      </c>
      <c r="E307" s="86">
        <v>286</v>
      </c>
      <c r="F307" s="87">
        <v>0</v>
      </c>
      <c r="G307" s="88"/>
      <c r="H307" s="89"/>
    </row>
    <row r="308" ht="14.1" customHeight="1" spans="1:8">
      <c r="A308" s="85"/>
      <c r="B308" s="85"/>
      <c r="C308" s="85" t="s">
        <v>282</v>
      </c>
      <c r="D308" s="86">
        <v>609</v>
      </c>
      <c r="E308" s="86">
        <v>187</v>
      </c>
      <c r="F308" s="87">
        <v>0</v>
      </c>
      <c r="G308" s="88"/>
      <c r="H308" s="89"/>
    </row>
    <row r="309" ht="14.1" customHeight="1" spans="1:8">
      <c r="A309" s="85"/>
      <c r="B309" s="85"/>
      <c r="C309" s="85" t="s">
        <v>173</v>
      </c>
      <c r="D309" s="86">
        <v>1453</v>
      </c>
      <c r="E309" s="86">
        <v>417</v>
      </c>
      <c r="F309" s="90">
        <v>405</v>
      </c>
      <c r="G309" s="88"/>
      <c r="H309" s="89"/>
    </row>
    <row r="310" ht="14.1" customHeight="1" spans="1:8">
      <c r="A310" s="85"/>
      <c r="B310" s="85"/>
      <c r="C310" s="85" t="s">
        <v>283</v>
      </c>
      <c r="D310" s="86">
        <v>1099</v>
      </c>
      <c r="E310" s="86">
        <v>320</v>
      </c>
      <c r="F310" s="90">
        <v>306</v>
      </c>
      <c r="G310" s="88"/>
      <c r="H310" s="89"/>
    </row>
    <row r="311" ht="14.1" customHeight="1" spans="1:8">
      <c r="A311" s="85"/>
      <c r="B311" s="85"/>
      <c r="C311" s="85" t="s">
        <v>284</v>
      </c>
      <c r="D311" s="86">
        <v>440</v>
      </c>
      <c r="E311" s="86">
        <v>131</v>
      </c>
      <c r="F311" s="90">
        <v>60</v>
      </c>
      <c r="G311" s="88"/>
      <c r="H311" s="89"/>
    </row>
    <row r="312" ht="14.1" customHeight="1" spans="1:8">
      <c r="A312" s="85"/>
      <c r="B312" s="85"/>
      <c r="C312" s="85" t="s">
        <v>285</v>
      </c>
      <c r="D312" s="86">
        <v>531</v>
      </c>
      <c r="E312" s="86">
        <v>152</v>
      </c>
      <c r="F312" s="90">
        <v>149</v>
      </c>
      <c r="G312" s="88"/>
      <c r="H312" s="89"/>
    </row>
    <row r="313" ht="14.1" customHeight="1" spans="1:8">
      <c r="A313" s="85"/>
      <c r="B313" s="85"/>
      <c r="C313" s="85" t="s">
        <v>286</v>
      </c>
      <c r="D313" s="86">
        <v>374</v>
      </c>
      <c r="E313" s="86">
        <v>103</v>
      </c>
      <c r="F313" s="90">
        <v>103</v>
      </c>
      <c r="G313" s="88"/>
      <c r="H313" s="89"/>
    </row>
    <row r="314" ht="14.1" customHeight="1" spans="1:8">
      <c r="A314" s="85"/>
      <c r="B314" s="85"/>
      <c r="C314" s="85" t="s">
        <v>287</v>
      </c>
      <c r="D314" s="86">
        <v>379</v>
      </c>
      <c r="E314" s="86">
        <v>109</v>
      </c>
      <c r="F314" s="90">
        <v>109</v>
      </c>
      <c r="G314" s="88"/>
      <c r="H314" s="89"/>
    </row>
    <row r="315" ht="14.1" customHeight="1" spans="1:8">
      <c r="A315" s="85"/>
      <c r="B315" s="85"/>
      <c r="C315" s="85" t="s">
        <v>288</v>
      </c>
      <c r="D315" s="86">
        <v>512</v>
      </c>
      <c r="E315" s="86">
        <v>149</v>
      </c>
      <c r="F315" s="87">
        <v>0</v>
      </c>
      <c r="G315" s="88"/>
      <c r="H315" s="89"/>
    </row>
    <row r="316" ht="14.1" customHeight="1" spans="1:8">
      <c r="A316" s="85"/>
      <c r="B316" s="85"/>
      <c r="C316" s="85" t="s">
        <v>289</v>
      </c>
      <c r="D316" s="86">
        <v>302</v>
      </c>
      <c r="E316" s="86">
        <v>101</v>
      </c>
      <c r="F316" s="87">
        <v>0</v>
      </c>
      <c r="G316" s="88"/>
      <c r="H316" s="89"/>
    </row>
    <row r="317" ht="14.1" customHeight="1" spans="1:8">
      <c r="A317" s="85"/>
      <c r="B317" s="85"/>
      <c r="C317" s="85" t="s">
        <v>290</v>
      </c>
      <c r="D317" s="86">
        <v>321</v>
      </c>
      <c r="E317" s="86">
        <v>94</v>
      </c>
      <c r="F317" s="90">
        <f>E317*80%</f>
        <v>75.2</v>
      </c>
      <c r="G317" s="88"/>
      <c r="H317" s="89"/>
    </row>
    <row r="318" ht="14.1" customHeight="1" spans="1:8">
      <c r="A318" s="85"/>
      <c r="B318" s="85"/>
      <c r="C318" s="85" t="s">
        <v>291</v>
      </c>
      <c r="D318" s="86">
        <v>397</v>
      </c>
      <c r="E318" s="86">
        <v>115</v>
      </c>
      <c r="F318" s="87">
        <v>30</v>
      </c>
      <c r="G318" s="88"/>
      <c r="H318" s="89"/>
    </row>
    <row r="319" ht="14.1" customHeight="1" spans="1:8">
      <c r="A319" s="85"/>
      <c r="B319" s="85"/>
      <c r="C319" s="85" t="s">
        <v>109</v>
      </c>
      <c r="D319" s="86">
        <v>136</v>
      </c>
      <c r="E319" s="86">
        <v>37</v>
      </c>
      <c r="F319" s="87">
        <v>0</v>
      </c>
      <c r="G319" s="88"/>
      <c r="H319" s="89"/>
    </row>
    <row r="320" ht="14.1" customHeight="1" spans="1:8">
      <c r="A320" s="85"/>
      <c r="B320" s="85"/>
      <c r="C320" s="85" t="s">
        <v>292</v>
      </c>
      <c r="D320" s="86">
        <v>480</v>
      </c>
      <c r="E320" s="86">
        <v>130</v>
      </c>
      <c r="F320" s="90">
        <v>110</v>
      </c>
      <c r="G320" s="88"/>
      <c r="H320" s="89"/>
    </row>
    <row r="321" ht="14.1" customHeight="1" spans="1:8">
      <c r="A321" s="85"/>
      <c r="B321" s="85"/>
      <c r="C321" s="85" t="s">
        <v>293</v>
      </c>
      <c r="D321" s="86">
        <v>1269</v>
      </c>
      <c r="E321" s="86">
        <v>379</v>
      </c>
      <c r="F321" s="90">
        <f>E321*65%</f>
        <v>246.35</v>
      </c>
      <c r="G321" s="88"/>
      <c r="H321" s="89"/>
    </row>
    <row r="322" ht="14.1" customHeight="1" spans="1:8">
      <c r="A322" s="85"/>
      <c r="B322" s="85"/>
      <c r="C322" s="85" t="s">
        <v>223</v>
      </c>
      <c r="D322" s="86">
        <v>349</v>
      </c>
      <c r="E322" s="86">
        <v>99</v>
      </c>
      <c r="F322" s="90">
        <v>67</v>
      </c>
      <c r="G322" s="88"/>
      <c r="H322" s="89"/>
    </row>
    <row r="323" ht="14.1" customHeight="1" spans="1:8">
      <c r="A323" s="85"/>
      <c r="B323" s="85"/>
      <c r="C323" s="85" t="s">
        <v>28</v>
      </c>
      <c r="D323" s="86">
        <v>588</v>
      </c>
      <c r="E323" s="86">
        <v>171</v>
      </c>
      <c r="F323" s="87">
        <v>36</v>
      </c>
      <c r="G323" s="88"/>
      <c r="H323" s="89"/>
    </row>
    <row r="324" ht="14.1" customHeight="1" spans="1:8">
      <c r="A324" s="85"/>
      <c r="B324" s="85"/>
      <c r="C324" s="85" t="s">
        <v>295</v>
      </c>
      <c r="D324" s="86">
        <v>350</v>
      </c>
      <c r="E324" s="86">
        <v>99</v>
      </c>
      <c r="F324" s="90">
        <f>E324*70%</f>
        <v>69.3</v>
      </c>
      <c r="G324" s="88"/>
      <c r="H324" s="89"/>
    </row>
    <row r="325" ht="14.1" customHeight="1" spans="1:8">
      <c r="A325" s="85"/>
      <c r="B325" s="85"/>
      <c r="C325" s="91" t="s">
        <v>5</v>
      </c>
      <c r="D325" s="92">
        <f>SUM(D305:D324)</f>
        <v>12835</v>
      </c>
      <c r="E325" s="92">
        <f>SUM(E305:E324)</f>
        <v>3782</v>
      </c>
      <c r="F325" s="93">
        <f>SUM(F305:F324)</f>
        <v>2090.85</v>
      </c>
      <c r="G325" s="41">
        <f>F325/E325*100</f>
        <v>55.2842411422528</v>
      </c>
      <c r="H325" s="50" t="s">
        <v>25</v>
      </c>
    </row>
    <row r="326" ht="14.1" customHeight="1" spans="1:8">
      <c r="A326" s="85"/>
      <c r="B326" s="85"/>
      <c r="C326" s="85"/>
      <c r="D326" s="86"/>
      <c r="E326" s="86"/>
      <c r="F326" s="87"/>
      <c r="G326" s="88"/>
      <c r="H326" s="89"/>
    </row>
    <row r="327" ht="14.1" customHeight="1" spans="1:8">
      <c r="A327" s="85">
        <v>16</v>
      </c>
      <c r="B327" s="85" t="s">
        <v>296</v>
      </c>
      <c r="C327" s="85" t="s">
        <v>297</v>
      </c>
      <c r="D327" s="86">
        <v>1227</v>
      </c>
      <c r="E327" s="86">
        <v>323</v>
      </c>
      <c r="F327" s="90">
        <f>E327*80%</f>
        <v>258.4</v>
      </c>
      <c r="G327" s="88"/>
      <c r="H327" s="89"/>
    </row>
    <row r="328" ht="14.1" customHeight="1" spans="1:8">
      <c r="A328" s="85"/>
      <c r="B328" s="85"/>
      <c r="C328" s="85" t="s">
        <v>196</v>
      </c>
      <c r="D328" s="86">
        <v>1266</v>
      </c>
      <c r="E328" s="86">
        <v>358</v>
      </c>
      <c r="F328" s="87">
        <v>0</v>
      </c>
      <c r="G328" s="88"/>
      <c r="H328" s="89"/>
    </row>
    <row r="329" ht="14.1" customHeight="1" spans="1:8">
      <c r="A329" s="85"/>
      <c r="B329" s="85"/>
      <c r="C329" s="85" t="s">
        <v>298</v>
      </c>
      <c r="D329" s="86">
        <v>3303</v>
      </c>
      <c r="E329" s="86">
        <v>913</v>
      </c>
      <c r="F329" s="87">
        <v>0</v>
      </c>
      <c r="G329" s="88"/>
      <c r="H329" s="89"/>
    </row>
    <row r="330" ht="14.1" customHeight="1" spans="1:8">
      <c r="A330" s="85"/>
      <c r="B330" s="85"/>
      <c r="C330" s="85" t="s">
        <v>299</v>
      </c>
      <c r="D330" s="86">
        <v>1613</v>
      </c>
      <c r="E330" s="86">
        <v>423</v>
      </c>
      <c r="F330" s="87">
        <v>0</v>
      </c>
      <c r="G330" s="88"/>
      <c r="H330" s="89"/>
    </row>
    <row r="331" ht="14.1" customHeight="1" spans="1:8">
      <c r="A331" s="85"/>
      <c r="B331" s="85"/>
      <c r="C331" s="85" t="s">
        <v>300</v>
      </c>
      <c r="D331" s="86">
        <v>2421</v>
      </c>
      <c r="E331" s="86">
        <v>683</v>
      </c>
      <c r="F331" s="87">
        <v>0</v>
      </c>
      <c r="G331" s="88"/>
      <c r="H331" s="89"/>
    </row>
    <row r="332" ht="14.1" customHeight="1" spans="1:8">
      <c r="A332" s="85"/>
      <c r="B332" s="85"/>
      <c r="C332" s="85" t="s">
        <v>301</v>
      </c>
      <c r="D332" s="86">
        <v>3029</v>
      </c>
      <c r="E332" s="86">
        <v>840</v>
      </c>
      <c r="F332" s="87">
        <v>0</v>
      </c>
      <c r="G332" s="88"/>
      <c r="H332" s="89"/>
    </row>
    <row r="333" ht="14.1" customHeight="1" spans="1:8">
      <c r="A333" s="85"/>
      <c r="B333" s="85"/>
      <c r="C333" s="85" t="s">
        <v>191</v>
      </c>
      <c r="D333" s="86">
        <v>478</v>
      </c>
      <c r="E333" s="86">
        <v>140</v>
      </c>
      <c r="F333" s="87">
        <v>0</v>
      </c>
      <c r="G333" s="88"/>
      <c r="H333" s="89"/>
    </row>
    <row r="334" ht="14.1" customHeight="1" spans="1:8">
      <c r="A334" s="85"/>
      <c r="B334" s="85"/>
      <c r="C334" s="85" t="s">
        <v>167</v>
      </c>
      <c r="D334" s="86">
        <v>734</v>
      </c>
      <c r="E334" s="86">
        <v>204</v>
      </c>
      <c r="F334" s="87">
        <v>0</v>
      </c>
      <c r="G334" s="88"/>
      <c r="H334" s="89"/>
    </row>
    <row r="335" ht="14.1" customHeight="1" spans="1:8">
      <c r="A335" s="85"/>
      <c r="B335" s="85"/>
      <c r="C335" s="85" t="s">
        <v>302</v>
      </c>
      <c r="D335" s="86">
        <v>978</v>
      </c>
      <c r="E335" s="86">
        <v>281</v>
      </c>
      <c r="F335" s="87">
        <v>0</v>
      </c>
      <c r="G335" s="88"/>
      <c r="H335" s="89"/>
    </row>
    <row r="336" ht="14.1" customHeight="1" spans="1:8">
      <c r="A336" s="85"/>
      <c r="B336" s="85"/>
      <c r="C336" s="85" t="s">
        <v>63</v>
      </c>
      <c r="D336" s="86">
        <v>3809</v>
      </c>
      <c r="E336" s="86">
        <v>993</v>
      </c>
      <c r="F336" s="87">
        <v>0</v>
      </c>
      <c r="G336" s="88"/>
      <c r="H336" s="89"/>
    </row>
    <row r="337" ht="14.1" customHeight="1" spans="1:8">
      <c r="A337" s="85"/>
      <c r="B337" s="85"/>
      <c r="C337" s="85" t="s">
        <v>303</v>
      </c>
      <c r="D337" s="86">
        <v>1663</v>
      </c>
      <c r="E337" s="86">
        <v>458</v>
      </c>
      <c r="F337" s="87">
        <v>0</v>
      </c>
      <c r="G337" s="88"/>
      <c r="H337" s="89"/>
    </row>
    <row r="338" ht="14.1" customHeight="1" spans="1:8">
      <c r="A338" s="85"/>
      <c r="B338" s="85"/>
      <c r="C338" s="85" t="s">
        <v>304</v>
      </c>
      <c r="D338" s="86">
        <v>1613</v>
      </c>
      <c r="E338" s="86">
        <v>449</v>
      </c>
      <c r="F338" s="87">
        <v>0</v>
      </c>
      <c r="G338" s="88"/>
      <c r="H338" s="89"/>
    </row>
    <row r="339" ht="14.1" customHeight="1" spans="1:8">
      <c r="A339" s="85"/>
      <c r="B339" s="85"/>
      <c r="C339" s="85" t="s">
        <v>305</v>
      </c>
      <c r="D339" s="86">
        <v>1162</v>
      </c>
      <c r="E339" s="86">
        <v>331</v>
      </c>
      <c r="F339" s="87">
        <v>0</v>
      </c>
      <c r="G339" s="88"/>
      <c r="H339" s="89"/>
    </row>
    <row r="340" ht="14.1" customHeight="1" spans="1:8">
      <c r="A340" s="85"/>
      <c r="B340" s="85"/>
      <c r="C340" s="85" t="s">
        <v>306</v>
      </c>
      <c r="D340" s="86">
        <v>1879</v>
      </c>
      <c r="E340" s="86">
        <v>521</v>
      </c>
      <c r="F340" s="87">
        <v>0</v>
      </c>
      <c r="G340" s="88"/>
      <c r="H340" s="89"/>
    </row>
    <row r="341" ht="14.1" customHeight="1" spans="1:8">
      <c r="A341" s="94"/>
      <c r="B341" s="94"/>
      <c r="C341" s="95" t="s">
        <v>5</v>
      </c>
      <c r="D341" s="96">
        <f>SUM(D327:D340)</f>
        <v>25175</v>
      </c>
      <c r="E341" s="96">
        <f>SUM(E327:E340)</f>
        <v>6917</v>
      </c>
      <c r="F341" s="97">
        <f>SUM(F327:F340)</f>
        <v>258.4</v>
      </c>
      <c r="G341" s="58">
        <f>F341/E341*100</f>
        <v>3.73572357958653</v>
      </c>
      <c r="H341" s="59" t="s">
        <v>25</v>
      </c>
    </row>
    <row r="342" spans="4:5">
      <c r="D342" s="17"/>
      <c r="E342" s="17"/>
    </row>
    <row r="343" spans="4:5">
      <c r="D343" s="17"/>
      <c r="E343" s="17"/>
    </row>
    <row r="344" spans="4:5">
      <c r="D344" s="17"/>
      <c r="E344" s="17"/>
    </row>
    <row r="345" spans="1:8">
      <c r="A345" s="68" t="s">
        <v>374</v>
      </c>
      <c r="B345" s="68"/>
      <c r="C345" s="68"/>
      <c r="D345" s="68"/>
      <c r="E345" s="68"/>
      <c r="F345" s="68"/>
      <c r="G345" s="68"/>
      <c r="H345" s="69"/>
    </row>
    <row r="346" spans="1:8">
      <c r="A346" s="70" t="s">
        <v>1</v>
      </c>
      <c r="B346" s="71" t="s">
        <v>2</v>
      </c>
      <c r="C346" s="71" t="s">
        <v>3</v>
      </c>
      <c r="D346" s="72" t="s">
        <v>4</v>
      </c>
      <c r="E346" s="72" t="s">
        <v>5</v>
      </c>
      <c r="F346" s="73" t="s">
        <v>6</v>
      </c>
      <c r="G346" s="70" t="s">
        <v>7</v>
      </c>
      <c r="H346" s="74"/>
    </row>
    <row r="347" spans="1:8">
      <c r="A347" s="75"/>
      <c r="B347" s="76"/>
      <c r="C347" s="76"/>
      <c r="D347" s="77" t="s">
        <v>8</v>
      </c>
      <c r="E347" s="77" t="s">
        <v>9</v>
      </c>
      <c r="F347" s="78" t="s">
        <v>9</v>
      </c>
      <c r="G347" s="75"/>
      <c r="H347" s="79"/>
    </row>
    <row r="348" spans="1:8">
      <c r="A348" s="38">
        <v>17</v>
      </c>
      <c r="B348" s="38" t="s">
        <v>307</v>
      </c>
      <c r="C348" s="38" t="s">
        <v>308</v>
      </c>
      <c r="D348" s="39">
        <v>572</v>
      </c>
      <c r="E348" s="39">
        <v>169</v>
      </c>
      <c r="F348" s="62">
        <f>E348*65%</f>
        <v>109.85</v>
      </c>
      <c r="G348" s="63"/>
      <c r="H348" s="42"/>
    </row>
    <row r="349" spans="1:8">
      <c r="A349" s="43"/>
      <c r="B349" s="43"/>
      <c r="C349" s="43" t="s">
        <v>309</v>
      </c>
      <c r="D349" s="44">
        <v>2909</v>
      </c>
      <c r="E349" s="44">
        <v>804</v>
      </c>
      <c r="F349" s="53">
        <f>E349*90%</f>
        <v>723.6</v>
      </c>
      <c r="G349" s="52"/>
      <c r="H349" s="46"/>
    </row>
    <row r="350" spans="1:8">
      <c r="A350" s="43"/>
      <c r="B350" s="43"/>
      <c r="C350" s="43" t="s">
        <v>298</v>
      </c>
      <c r="D350" s="44">
        <v>599</v>
      </c>
      <c r="E350" s="44">
        <v>177</v>
      </c>
      <c r="F350" s="53">
        <f t="shared" ref="F350:F365" si="2">E350*85%</f>
        <v>150.45</v>
      </c>
      <c r="G350" s="52"/>
      <c r="H350" s="46"/>
    </row>
    <row r="351" spans="1:8">
      <c r="A351" s="43"/>
      <c r="B351" s="43"/>
      <c r="C351" s="43" t="s">
        <v>109</v>
      </c>
      <c r="D351" s="44">
        <v>208</v>
      </c>
      <c r="E351" s="44">
        <v>58</v>
      </c>
      <c r="F351" s="53">
        <f t="shared" si="2"/>
        <v>49.3</v>
      </c>
      <c r="G351" s="52"/>
      <c r="H351" s="46"/>
    </row>
    <row r="352" spans="1:8">
      <c r="A352" s="43"/>
      <c r="B352" s="43"/>
      <c r="C352" s="43" t="s">
        <v>310</v>
      </c>
      <c r="D352" s="44">
        <v>527</v>
      </c>
      <c r="E352" s="44">
        <v>151</v>
      </c>
      <c r="F352" s="53">
        <f t="shared" si="2"/>
        <v>128.35</v>
      </c>
      <c r="G352" s="52"/>
      <c r="H352" s="46"/>
    </row>
    <row r="353" spans="1:8">
      <c r="A353" s="43"/>
      <c r="B353" s="43"/>
      <c r="C353" s="43" t="s">
        <v>132</v>
      </c>
      <c r="D353" s="44">
        <v>623</v>
      </c>
      <c r="E353" s="44">
        <v>174</v>
      </c>
      <c r="F353" s="53">
        <f t="shared" si="2"/>
        <v>147.9</v>
      </c>
      <c r="G353" s="52"/>
      <c r="H353" s="46"/>
    </row>
    <row r="354" spans="1:8">
      <c r="A354" s="43"/>
      <c r="B354" s="43"/>
      <c r="C354" s="43" t="s">
        <v>89</v>
      </c>
      <c r="D354" s="44">
        <v>747</v>
      </c>
      <c r="E354" s="44">
        <v>219</v>
      </c>
      <c r="F354" s="53">
        <f t="shared" si="2"/>
        <v>186.15</v>
      </c>
      <c r="G354" s="52"/>
      <c r="H354" s="46"/>
    </row>
    <row r="355" spans="1:8">
      <c r="A355" s="43"/>
      <c r="B355" s="43"/>
      <c r="C355" s="43" t="s">
        <v>311</v>
      </c>
      <c r="D355" s="44">
        <v>986</v>
      </c>
      <c r="E355" s="44">
        <v>283</v>
      </c>
      <c r="F355" s="53">
        <f t="shared" si="2"/>
        <v>240.55</v>
      </c>
      <c r="G355" s="52"/>
      <c r="H355" s="46"/>
    </row>
    <row r="356" spans="1:8">
      <c r="A356" s="43"/>
      <c r="B356" s="43"/>
      <c r="C356" s="43" t="s">
        <v>148</v>
      </c>
      <c r="D356" s="44">
        <v>1380</v>
      </c>
      <c r="E356" s="44">
        <v>396</v>
      </c>
      <c r="F356" s="53">
        <f t="shared" si="2"/>
        <v>336.6</v>
      </c>
      <c r="G356" s="52"/>
      <c r="H356" s="46"/>
    </row>
    <row r="357" spans="1:8">
      <c r="A357" s="43"/>
      <c r="B357" s="43"/>
      <c r="C357" s="43" t="s">
        <v>70</v>
      </c>
      <c r="D357" s="44">
        <v>845</v>
      </c>
      <c r="E357" s="44">
        <v>255</v>
      </c>
      <c r="F357" s="53">
        <f t="shared" si="2"/>
        <v>216.75</v>
      </c>
      <c r="G357" s="52"/>
      <c r="H357" s="46"/>
    </row>
    <row r="358" spans="1:8">
      <c r="A358" s="43"/>
      <c r="B358" s="43"/>
      <c r="C358" s="43" t="s">
        <v>186</v>
      </c>
      <c r="D358" s="44">
        <v>1200</v>
      </c>
      <c r="E358" s="44">
        <v>327</v>
      </c>
      <c r="F358" s="53">
        <f t="shared" si="2"/>
        <v>277.95</v>
      </c>
      <c r="G358" s="52"/>
      <c r="H358" s="46"/>
    </row>
    <row r="359" spans="1:8">
      <c r="A359" s="43"/>
      <c r="B359" s="43"/>
      <c r="C359" s="43" t="s">
        <v>312</v>
      </c>
      <c r="D359" s="44">
        <v>1270</v>
      </c>
      <c r="E359" s="44">
        <v>343</v>
      </c>
      <c r="F359" s="53">
        <f t="shared" si="2"/>
        <v>291.55</v>
      </c>
      <c r="G359" s="52"/>
      <c r="H359" s="46"/>
    </row>
    <row r="360" spans="1:8">
      <c r="A360" s="43"/>
      <c r="B360" s="43"/>
      <c r="C360" s="43" t="s">
        <v>313</v>
      </c>
      <c r="D360" s="44">
        <v>512</v>
      </c>
      <c r="E360" s="44">
        <v>142</v>
      </c>
      <c r="F360" s="53">
        <f t="shared" si="2"/>
        <v>120.7</v>
      </c>
      <c r="G360" s="52"/>
      <c r="H360" s="46"/>
    </row>
    <row r="361" spans="1:8">
      <c r="A361" s="43"/>
      <c r="B361" s="43"/>
      <c r="C361" s="43" t="s">
        <v>147</v>
      </c>
      <c r="D361" s="44">
        <v>1187</v>
      </c>
      <c r="E361" s="44">
        <v>329</v>
      </c>
      <c r="F361" s="53">
        <f t="shared" si="2"/>
        <v>279.65</v>
      </c>
      <c r="G361" s="52"/>
      <c r="H361" s="46"/>
    </row>
    <row r="362" spans="1:8">
      <c r="A362" s="43"/>
      <c r="B362" s="43"/>
      <c r="C362" s="43" t="s">
        <v>211</v>
      </c>
      <c r="D362" s="44">
        <v>1256</v>
      </c>
      <c r="E362" s="44">
        <v>335</v>
      </c>
      <c r="F362" s="53">
        <f t="shared" si="2"/>
        <v>284.75</v>
      </c>
      <c r="G362" s="52"/>
      <c r="H362" s="46"/>
    </row>
    <row r="363" spans="1:8">
      <c r="A363" s="43"/>
      <c r="B363" s="43"/>
      <c r="C363" s="43" t="s">
        <v>314</v>
      </c>
      <c r="D363" s="44">
        <v>785</v>
      </c>
      <c r="E363" s="44">
        <v>221</v>
      </c>
      <c r="F363" s="53">
        <f t="shared" si="2"/>
        <v>187.85</v>
      </c>
      <c r="G363" s="52"/>
      <c r="H363" s="46"/>
    </row>
    <row r="364" spans="1:8">
      <c r="A364" s="43"/>
      <c r="B364" s="43"/>
      <c r="C364" s="43" t="s">
        <v>315</v>
      </c>
      <c r="D364" s="44">
        <v>855</v>
      </c>
      <c r="E364" s="44">
        <v>233</v>
      </c>
      <c r="F364" s="53">
        <f t="shared" si="2"/>
        <v>198.05</v>
      </c>
      <c r="G364" s="52"/>
      <c r="H364" s="46"/>
    </row>
    <row r="365" spans="1:8">
      <c r="A365" s="43"/>
      <c r="B365" s="43"/>
      <c r="C365" s="43" t="s">
        <v>316</v>
      </c>
      <c r="D365" s="44">
        <v>811</v>
      </c>
      <c r="E365" s="44">
        <v>240</v>
      </c>
      <c r="F365" s="53">
        <f t="shared" si="2"/>
        <v>204</v>
      </c>
      <c r="G365" s="52"/>
      <c r="H365" s="46"/>
    </row>
    <row r="366" spans="1:8">
      <c r="A366" s="43"/>
      <c r="B366" s="43"/>
      <c r="C366" s="47" t="s">
        <v>5</v>
      </c>
      <c r="D366" s="48">
        <f>SUM(D348:D365)</f>
        <v>17272</v>
      </c>
      <c r="E366" s="48">
        <f>SUM(E348:E365)</f>
        <v>4856</v>
      </c>
      <c r="F366" s="49">
        <f>SUM(F348:F365)</f>
        <v>4134</v>
      </c>
      <c r="G366" s="41">
        <f>F366/E366*100</f>
        <v>85.1317957166392</v>
      </c>
      <c r="H366" s="50" t="s">
        <v>25</v>
      </c>
    </row>
    <row r="367" spans="1:8">
      <c r="A367" s="43"/>
      <c r="B367" s="43"/>
      <c r="C367" s="43"/>
      <c r="D367" s="44"/>
      <c r="E367" s="44"/>
      <c r="F367" s="51"/>
      <c r="G367" s="52"/>
      <c r="H367" s="46"/>
    </row>
    <row r="368" spans="1:8">
      <c r="A368" s="43">
        <v>18</v>
      </c>
      <c r="B368" s="43" t="s">
        <v>317</v>
      </c>
      <c r="C368" s="43" t="s">
        <v>318</v>
      </c>
      <c r="D368" s="44">
        <v>277</v>
      </c>
      <c r="E368" s="44">
        <v>84</v>
      </c>
      <c r="F368" s="53">
        <f>E368*65%</f>
        <v>54.6</v>
      </c>
      <c r="G368" s="52"/>
      <c r="H368" s="46"/>
    </row>
    <row r="369" spans="1:8">
      <c r="A369" s="43"/>
      <c r="B369" s="43"/>
      <c r="C369" s="43" t="s">
        <v>263</v>
      </c>
      <c r="D369" s="44">
        <v>464</v>
      </c>
      <c r="E369" s="44">
        <v>138</v>
      </c>
      <c r="F369" s="53">
        <f>E369*30%</f>
        <v>41.4</v>
      </c>
      <c r="G369" s="52"/>
      <c r="H369" s="46"/>
    </row>
    <row r="370" spans="1:8">
      <c r="A370" s="43"/>
      <c r="B370" s="43"/>
      <c r="C370" s="43" t="s">
        <v>319</v>
      </c>
      <c r="D370" s="44">
        <v>356</v>
      </c>
      <c r="E370" s="44">
        <v>105</v>
      </c>
      <c r="F370" s="53">
        <v>105</v>
      </c>
      <c r="G370" s="52"/>
      <c r="H370" s="46"/>
    </row>
    <row r="371" spans="1:8">
      <c r="A371" s="43"/>
      <c r="B371" s="43"/>
      <c r="C371" s="43" t="s">
        <v>320</v>
      </c>
      <c r="D371" s="44">
        <v>310</v>
      </c>
      <c r="E371" s="44">
        <v>98</v>
      </c>
      <c r="F371" s="53">
        <v>98</v>
      </c>
      <c r="G371" s="52"/>
      <c r="H371" s="46"/>
    </row>
    <row r="372" spans="1:8">
      <c r="A372" s="43"/>
      <c r="B372" s="43"/>
      <c r="C372" s="43" t="s">
        <v>239</v>
      </c>
      <c r="D372" s="44">
        <v>377</v>
      </c>
      <c r="E372" s="44">
        <v>112</v>
      </c>
      <c r="F372" s="53">
        <v>80</v>
      </c>
      <c r="G372" s="52"/>
      <c r="H372" s="46"/>
    </row>
    <row r="373" spans="1:8">
      <c r="A373" s="43"/>
      <c r="B373" s="43"/>
      <c r="C373" s="43" t="s">
        <v>321</v>
      </c>
      <c r="D373" s="44">
        <v>428</v>
      </c>
      <c r="E373" s="44">
        <v>139</v>
      </c>
      <c r="F373" s="53">
        <v>130</v>
      </c>
      <c r="G373" s="52"/>
      <c r="H373" s="46"/>
    </row>
    <row r="374" spans="1:8">
      <c r="A374" s="43"/>
      <c r="B374" s="43"/>
      <c r="C374" s="43" t="s">
        <v>322</v>
      </c>
      <c r="D374" s="44">
        <v>1121</v>
      </c>
      <c r="E374" s="44">
        <v>344</v>
      </c>
      <c r="F374" s="53">
        <v>90</v>
      </c>
      <c r="G374" s="52"/>
      <c r="H374" s="46"/>
    </row>
    <row r="375" spans="1:8">
      <c r="A375" s="43"/>
      <c r="B375" s="43"/>
      <c r="C375" s="43" t="s">
        <v>323</v>
      </c>
      <c r="D375" s="44">
        <v>906</v>
      </c>
      <c r="E375" s="44">
        <v>256</v>
      </c>
      <c r="F375" s="53">
        <v>60</v>
      </c>
      <c r="G375" s="52"/>
      <c r="H375" s="46"/>
    </row>
    <row r="376" spans="1:8">
      <c r="A376" s="43"/>
      <c r="B376" s="43"/>
      <c r="C376" s="43" t="s">
        <v>324</v>
      </c>
      <c r="D376" s="44">
        <v>898</v>
      </c>
      <c r="E376" s="44">
        <v>260</v>
      </c>
      <c r="F376" s="53">
        <f>E376*80%</f>
        <v>208</v>
      </c>
      <c r="G376" s="52"/>
      <c r="H376" s="46"/>
    </row>
    <row r="377" spans="1:8">
      <c r="A377" s="43"/>
      <c r="B377" s="43"/>
      <c r="C377" s="43" t="s">
        <v>325</v>
      </c>
      <c r="D377" s="44">
        <v>499</v>
      </c>
      <c r="E377" s="44">
        <v>160</v>
      </c>
      <c r="F377" s="53">
        <f>E377*20%</f>
        <v>32</v>
      </c>
      <c r="G377" s="52"/>
      <c r="H377" s="46"/>
    </row>
    <row r="378" spans="1:8">
      <c r="A378" s="43"/>
      <c r="B378" s="43"/>
      <c r="C378" s="47" t="s">
        <v>5</v>
      </c>
      <c r="D378" s="48">
        <f>SUM(D368:D377)</f>
        <v>5636</v>
      </c>
      <c r="E378" s="48">
        <f>SUM(E368:E377)</f>
        <v>1696</v>
      </c>
      <c r="F378" s="49">
        <f>SUM(F368:F377)</f>
        <v>899</v>
      </c>
      <c r="G378" s="41">
        <f>F378/E378*100</f>
        <v>53.0070754716981</v>
      </c>
      <c r="H378" s="50" t="s">
        <v>25</v>
      </c>
    </row>
    <row r="379" spans="1:8">
      <c r="A379" s="43"/>
      <c r="B379" s="43"/>
      <c r="C379" s="43"/>
      <c r="D379" s="44"/>
      <c r="E379" s="44"/>
      <c r="F379" s="51"/>
      <c r="G379" s="52"/>
      <c r="H379" s="46"/>
    </row>
    <row r="380" spans="1:8">
      <c r="A380" s="43">
        <v>19</v>
      </c>
      <c r="B380" s="43" t="s">
        <v>326</v>
      </c>
      <c r="C380" s="43" t="s">
        <v>327</v>
      </c>
      <c r="D380" s="44">
        <v>1260</v>
      </c>
      <c r="E380" s="44">
        <v>330</v>
      </c>
      <c r="F380" s="51">
        <v>0</v>
      </c>
      <c r="G380" s="52"/>
      <c r="H380" s="46"/>
    </row>
    <row r="381" spans="1:8">
      <c r="A381" s="43"/>
      <c r="B381" s="43"/>
      <c r="C381" s="43" t="s">
        <v>328</v>
      </c>
      <c r="D381" s="44">
        <v>254</v>
      </c>
      <c r="E381" s="44">
        <v>70</v>
      </c>
      <c r="F381" s="51">
        <v>0</v>
      </c>
      <c r="G381" s="52"/>
      <c r="H381" s="46"/>
    </row>
    <row r="382" spans="1:8">
      <c r="A382" s="43"/>
      <c r="B382" s="43"/>
      <c r="C382" s="43" t="s">
        <v>329</v>
      </c>
      <c r="D382" s="44">
        <v>706</v>
      </c>
      <c r="E382" s="44">
        <v>192</v>
      </c>
      <c r="F382" s="51">
        <v>0</v>
      </c>
      <c r="G382" s="52"/>
      <c r="H382" s="46"/>
    </row>
    <row r="383" spans="1:8">
      <c r="A383" s="43"/>
      <c r="B383" s="43"/>
      <c r="C383" s="43" t="s">
        <v>244</v>
      </c>
      <c r="D383" s="44">
        <v>654</v>
      </c>
      <c r="E383" s="44">
        <v>194</v>
      </c>
      <c r="F383" s="53">
        <v>100</v>
      </c>
      <c r="G383" s="52"/>
      <c r="H383" s="46"/>
    </row>
    <row r="384" spans="1:8">
      <c r="A384" s="43"/>
      <c r="B384" s="43"/>
      <c r="C384" s="43" t="s">
        <v>67</v>
      </c>
      <c r="D384" s="44">
        <v>884</v>
      </c>
      <c r="E384" s="44">
        <v>240</v>
      </c>
      <c r="F384" s="51">
        <v>120</v>
      </c>
      <c r="G384" s="52"/>
      <c r="H384" s="46"/>
    </row>
    <row r="385" spans="1:8">
      <c r="A385" s="43"/>
      <c r="B385" s="43"/>
      <c r="C385" s="43" t="s">
        <v>330</v>
      </c>
      <c r="D385" s="44">
        <v>323</v>
      </c>
      <c r="E385" s="44">
        <v>86</v>
      </c>
      <c r="F385" s="51">
        <v>80</v>
      </c>
      <c r="G385" s="52"/>
      <c r="H385" s="46"/>
    </row>
    <row r="386" spans="1:8">
      <c r="A386" s="43"/>
      <c r="B386" s="43"/>
      <c r="C386" s="43" t="s">
        <v>331</v>
      </c>
      <c r="D386" s="44">
        <v>1699</v>
      </c>
      <c r="E386" s="44">
        <v>472</v>
      </c>
      <c r="F386" s="53">
        <v>220</v>
      </c>
      <c r="G386" s="52"/>
      <c r="H386" s="46"/>
    </row>
    <row r="387" spans="1:8">
      <c r="A387" s="43"/>
      <c r="B387" s="43"/>
      <c r="C387" s="43" t="s">
        <v>332</v>
      </c>
      <c r="D387" s="44">
        <v>1910</v>
      </c>
      <c r="E387" s="44">
        <v>548</v>
      </c>
      <c r="F387" s="53">
        <v>450</v>
      </c>
      <c r="G387" s="52"/>
      <c r="H387" s="46"/>
    </row>
    <row r="388" spans="1:8">
      <c r="A388" s="43"/>
      <c r="B388" s="43"/>
      <c r="C388" s="43" t="s">
        <v>171</v>
      </c>
      <c r="D388" s="44">
        <v>856</v>
      </c>
      <c r="E388" s="44">
        <v>232</v>
      </c>
      <c r="F388" s="53">
        <v>200</v>
      </c>
      <c r="G388" s="52"/>
      <c r="H388" s="46"/>
    </row>
    <row r="389" spans="1:8">
      <c r="A389" s="43"/>
      <c r="B389" s="43"/>
      <c r="C389" s="47" t="s">
        <v>5</v>
      </c>
      <c r="D389" s="48">
        <f>SUM(D380:D388)</f>
        <v>8546</v>
      </c>
      <c r="E389" s="48">
        <f>SUM(E380:E388)</f>
        <v>2364</v>
      </c>
      <c r="F389" s="49">
        <f>SUM(F380:F388)</f>
        <v>1170</v>
      </c>
      <c r="G389" s="41">
        <f>F389/E389*100</f>
        <v>49.492385786802</v>
      </c>
      <c r="H389" s="50" t="s">
        <v>25</v>
      </c>
    </row>
    <row r="390" spans="1:8">
      <c r="A390" s="43"/>
      <c r="B390" s="43"/>
      <c r="C390" s="43"/>
      <c r="D390" s="44"/>
      <c r="E390" s="44"/>
      <c r="F390" s="51"/>
      <c r="G390" s="52"/>
      <c r="H390" s="46"/>
    </row>
    <row r="391" spans="1:8">
      <c r="A391" s="43">
        <v>20</v>
      </c>
      <c r="B391" s="43" t="s">
        <v>333</v>
      </c>
      <c r="C391" s="43"/>
      <c r="D391" s="44"/>
      <c r="E391" s="44"/>
      <c r="F391" s="51"/>
      <c r="G391" s="52"/>
      <c r="H391" s="46"/>
    </row>
    <row r="392" spans="1:8">
      <c r="A392" s="43"/>
      <c r="B392" s="43"/>
      <c r="C392" s="43" t="s">
        <v>334</v>
      </c>
      <c r="D392" s="44">
        <v>579</v>
      </c>
      <c r="E392" s="44">
        <v>159</v>
      </c>
      <c r="F392" s="53">
        <v>68</v>
      </c>
      <c r="G392" s="52"/>
      <c r="H392" s="46"/>
    </row>
    <row r="393" spans="1:8">
      <c r="A393" s="43"/>
      <c r="B393" s="43"/>
      <c r="C393" s="43" t="s">
        <v>335</v>
      </c>
      <c r="D393" s="44">
        <v>597</v>
      </c>
      <c r="E393" s="44">
        <v>168</v>
      </c>
      <c r="F393" s="53">
        <v>160</v>
      </c>
      <c r="G393" s="52"/>
      <c r="H393" s="46"/>
    </row>
    <row r="394" spans="1:8">
      <c r="A394" s="43"/>
      <c r="B394" s="43"/>
      <c r="C394" s="43" t="s">
        <v>336</v>
      </c>
      <c r="D394" s="44">
        <v>884</v>
      </c>
      <c r="E394" s="44">
        <v>235</v>
      </c>
      <c r="F394" s="53">
        <v>110</v>
      </c>
      <c r="G394" s="52"/>
      <c r="H394" s="46"/>
    </row>
    <row r="395" spans="1:8">
      <c r="A395" s="43"/>
      <c r="B395" s="43"/>
      <c r="C395" s="43" t="s">
        <v>337</v>
      </c>
      <c r="D395" s="44">
        <v>595</v>
      </c>
      <c r="E395" s="44">
        <v>159</v>
      </c>
      <c r="F395" s="53">
        <v>80</v>
      </c>
      <c r="G395" s="52"/>
      <c r="H395" s="46"/>
    </row>
    <row r="396" spans="1:8">
      <c r="A396" s="43"/>
      <c r="B396" s="43"/>
      <c r="C396" s="43" t="s">
        <v>338</v>
      </c>
      <c r="D396" s="44">
        <v>510</v>
      </c>
      <c r="E396" s="44">
        <v>136</v>
      </c>
      <c r="F396" s="53">
        <v>100</v>
      </c>
      <c r="G396" s="52"/>
      <c r="H396" s="46"/>
    </row>
    <row r="397" spans="1:8">
      <c r="A397" s="43"/>
      <c r="B397" s="43"/>
      <c r="C397" s="43" t="s">
        <v>137</v>
      </c>
      <c r="D397" s="44">
        <v>703</v>
      </c>
      <c r="E397" s="44">
        <v>200</v>
      </c>
      <c r="F397" s="53">
        <v>150</v>
      </c>
      <c r="G397" s="52"/>
      <c r="H397" s="46"/>
    </row>
    <row r="398" spans="1:8">
      <c r="A398" s="43"/>
      <c r="B398" s="43"/>
      <c r="C398" s="43" t="s">
        <v>339</v>
      </c>
      <c r="D398" s="44">
        <v>738</v>
      </c>
      <c r="E398" s="44">
        <v>198</v>
      </c>
      <c r="F398" s="53">
        <v>165</v>
      </c>
      <c r="G398" s="52"/>
      <c r="H398" s="46"/>
    </row>
    <row r="399" spans="1:8">
      <c r="A399" s="43"/>
      <c r="B399" s="43"/>
      <c r="C399" s="43" t="s">
        <v>40</v>
      </c>
      <c r="D399" s="44">
        <v>1537</v>
      </c>
      <c r="E399" s="44">
        <v>424</v>
      </c>
      <c r="F399" s="53">
        <v>350</v>
      </c>
      <c r="G399" s="52"/>
      <c r="H399" s="46"/>
    </row>
    <row r="400" spans="1:8">
      <c r="A400" s="43"/>
      <c r="B400" s="43"/>
      <c r="C400" s="43" t="s">
        <v>263</v>
      </c>
      <c r="D400" s="44">
        <v>433</v>
      </c>
      <c r="E400" s="44">
        <v>127</v>
      </c>
      <c r="F400" s="53">
        <v>120</v>
      </c>
      <c r="G400" s="52"/>
      <c r="H400" s="46"/>
    </row>
    <row r="401" spans="1:8">
      <c r="A401" s="43"/>
      <c r="B401" s="43"/>
      <c r="C401" s="43" t="s">
        <v>340</v>
      </c>
      <c r="D401" s="44">
        <v>468</v>
      </c>
      <c r="E401" s="44">
        <v>137</v>
      </c>
      <c r="F401" s="53">
        <v>130</v>
      </c>
      <c r="G401" s="52"/>
      <c r="H401" s="46"/>
    </row>
    <row r="402" spans="1:8">
      <c r="A402" s="43"/>
      <c r="B402" s="43"/>
      <c r="C402" s="43" t="s">
        <v>341</v>
      </c>
      <c r="D402" s="44">
        <v>437</v>
      </c>
      <c r="E402" s="44">
        <v>127</v>
      </c>
      <c r="F402" s="53">
        <v>134</v>
      </c>
      <c r="G402" s="52"/>
      <c r="H402" s="46"/>
    </row>
    <row r="403" spans="1:8">
      <c r="A403" s="43"/>
      <c r="B403" s="43"/>
      <c r="C403" s="43" t="s">
        <v>223</v>
      </c>
      <c r="D403" s="44">
        <v>619</v>
      </c>
      <c r="E403" s="44">
        <v>168</v>
      </c>
      <c r="F403" s="53">
        <v>160</v>
      </c>
      <c r="G403" s="52"/>
      <c r="H403" s="46"/>
    </row>
    <row r="404" spans="1:8">
      <c r="A404" s="43"/>
      <c r="B404" s="43"/>
      <c r="C404" s="43" t="s">
        <v>342</v>
      </c>
      <c r="D404" s="44">
        <v>250</v>
      </c>
      <c r="E404" s="44">
        <v>75</v>
      </c>
      <c r="F404" s="53">
        <v>70</v>
      </c>
      <c r="G404" s="52"/>
      <c r="H404" s="46"/>
    </row>
    <row r="405" spans="1:8">
      <c r="A405" s="43"/>
      <c r="B405" s="43"/>
      <c r="C405" s="43" t="s">
        <v>343</v>
      </c>
      <c r="D405" s="44">
        <v>692</v>
      </c>
      <c r="E405" s="44">
        <v>181</v>
      </c>
      <c r="F405" s="53">
        <v>127</v>
      </c>
      <c r="G405" s="52"/>
      <c r="H405" s="46"/>
    </row>
    <row r="406" spans="1:8">
      <c r="A406" s="54"/>
      <c r="B406" s="54"/>
      <c r="C406" s="55" t="s">
        <v>5</v>
      </c>
      <c r="D406" s="56">
        <f>SUM(D392:D405)</f>
        <v>9042</v>
      </c>
      <c r="E406" s="56">
        <f>SUM(E392:E405)</f>
        <v>2494</v>
      </c>
      <c r="F406" s="57">
        <f>SUM(F392:F405)</f>
        <v>1924</v>
      </c>
      <c r="G406" s="58">
        <f>F406/E406*100</f>
        <v>77.1451483560545</v>
      </c>
      <c r="H406" s="59" t="s">
        <v>25</v>
      </c>
    </row>
    <row r="407" spans="4:5">
      <c r="D407" s="17"/>
      <c r="E407" s="17"/>
    </row>
    <row r="408" spans="4:5">
      <c r="D408" s="17"/>
      <c r="E408" s="17"/>
    </row>
    <row r="409" spans="4:5">
      <c r="D409" s="17"/>
      <c r="E409" s="17"/>
    </row>
    <row r="410" spans="4:5">
      <c r="D410" s="17"/>
      <c r="E410" s="17"/>
    </row>
    <row r="411" spans="4:5">
      <c r="D411" s="17"/>
      <c r="E411" s="17"/>
    </row>
    <row r="412" spans="1:8">
      <c r="A412" s="68" t="s">
        <v>374</v>
      </c>
      <c r="B412" s="68"/>
      <c r="C412" s="68"/>
      <c r="D412" s="68"/>
      <c r="E412" s="68"/>
      <c r="F412" s="68"/>
      <c r="G412" s="68"/>
      <c r="H412" s="69"/>
    </row>
    <row r="413" spans="1:8">
      <c r="A413" s="70" t="s">
        <v>1</v>
      </c>
      <c r="B413" s="71" t="s">
        <v>2</v>
      </c>
      <c r="C413" s="71" t="s">
        <v>3</v>
      </c>
      <c r="D413" s="72" t="s">
        <v>4</v>
      </c>
      <c r="E413" s="72" t="s">
        <v>5</v>
      </c>
      <c r="F413" s="73" t="s">
        <v>6</v>
      </c>
      <c r="G413" s="70" t="s">
        <v>7</v>
      </c>
      <c r="H413" s="74"/>
    </row>
    <row r="414" spans="1:8">
      <c r="A414" s="75"/>
      <c r="B414" s="76"/>
      <c r="C414" s="76"/>
      <c r="D414" s="77" t="s">
        <v>8</v>
      </c>
      <c r="E414" s="77" t="s">
        <v>9</v>
      </c>
      <c r="F414" s="78" t="s">
        <v>9</v>
      </c>
      <c r="G414" s="75"/>
      <c r="H414" s="79"/>
    </row>
    <row r="415" spans="1:8">
      <c r="A415" s="38">
        <v>21</v>
      </c>
      <c r="B415" s="38" t="s">
        <v>344</v>
      </c>
      <c r="C415" s="38" t="s">
        <v>345</v>
      </c>
      <c r="D415" s="39">
        <v>1853</v>
      </c>
      <c r="E415" s="39">
        <v>566</v>
      </c>
      <c r="F415" s="62">
        <v>350</v>
      </c>
      <c r="G415" s="63"/>
      <c r="H415" s="42"/>
    </row>
    <row r="416" spans="1:8">
      <c r="A416" s="43"/>
      <c r="B416" s="43"/>
      <c r="C416" s="43" t="s">
        <v>346</v>
      </c>
      <c r="D416" s="44">
        <v>1948</v>
      </c>
      <c r="E416" s="44">
        <v>586</v>
      </c>
      <c r="F416" s="53">
        <v>250</v>
      </c>
      <c r="G416" s="52"/>
      <c r="H416" s="46"/>
    </row>
    <row r="417" spans="1:8">
      <c r="A417" s="43"/>
      <c r="B417" s="43"/>
      <c r="C417" s="43" t="s">
        <v>23</v>
      </c>
      <c r="D417" s="44">
        <v>1465</v>
      </c>
      <c r="E417" s="44">
        <v>425</v>
      </c>
      <c r="F417" s="53">
        <v>350</v>
      </c>
      <c r="G417" s="52"/>
      <c r="H417" s="46"/>
    </row>
    <row r="418" spans="1:8">
      <c r="A418" s="43"/>
      <c r="B418" s="43"/>
      <c r="C418" s="43" t="s">
        <v>347</v>
      </c>
      <c r="D418" s="44">
        <v>920</v>
      </c>
      <c r="E418" s="44">
        <v>263</v>
      </c>
      <c r="F418" s="53">
        <v>240</v>
      </c>
      <c r="G418" s="52"/>
      <c r="H418" s="46"/>
    </row>
    <row r="419" spans="1:8">
      <c r="A419" s="43"/>
      <c r="B419" s="43"/>
      <c r="C419" s="43" t="s">
        <v>348</v>
      </c>
      <c r="D419" s="44">
        <v>547</v>
      </c>
      <c r="E419" s="44">
        <v>168</v>
      </c>
      <c r="F419" s="53">
        <v>150</v>
      </c>
      <c r="G419" s="52"/>
      <c r="H419" s="46"/>
    </row>
    <row r="420" spans="1:8">
      <c r="A420" s="43"/>
      <c r="B420" s="43"/>
      <c r="C420" s="43" t="s">
        <v>349</v>
      </c>
      <c r="D420" s="44">
        <v>1057</v>
      </c>
      <c r="E420" s="44">
        <v>292</v>
      </c>
      <c r="F420" s="53">
        <v>200</v>
      </c>
      <c r="G420" s="52"/>
      <c r="H420" s="46"/>
    </row>
    <row r="421" spans="1:8">
      <c r="A421" s="43"/>
      <c r="B421" s="43"/>
      <c r="C421" s="43" t="s">
        <v>350</v>
      </c>
      <c r="D421" s="44">
        <v>1402</v>
      </c>
      <c r="E421" s="44">
        <v>392</v>
      </c>
      <c r="F421" s="53">
        <v>350</v>
      </c>
      <c r="G421" s="52"/>
      <c r="H421" s="46"/>
    </row>
    <row r="422" spans="1:8">
      <c r="A422" s="43"/>
      <c r="B422" s="43"/>
      <c r="C422" s="47" t="s">
        <v>5</v>
      </c>
      <c r="D422" s="48">
        <f>SUM(D415:D421)</f>
        <v>9192</v>
      </c>
      <c r="E422" s="48">
        <f>SUM(E415:E421)</f>
        <v>2692</v>
      </c>
      <c r="F422" s="49">
        <f>SUM(F415:F421)</f>
        <v>1890</v>
      </c>
      <c r="G422" s="41">
        <f>F422/E422*100</f>
        <v>70.2080237741456</v>
      </c>
      <c r="H422" s="50" t="s">
        <v>25</v>
      </c>
    </row>
    <row r="423" spans="1:8">
      <c r="A423" s="43"/>
      <c r="B423" s="43"/>
      <c r="C423" s="43"/>
      <c r="D423" s="44"/>
      <c r="E423" s="44"/>
      <c r="F423" s="51"/>
      <c r="G423" s="52"/>
      <c r="H423" s="46"/>
    </row>
    <row r="424" spans="1:8">
      <c r="A424" s="43">
        <v>22</v>
      </c>
      <c r="B424" s="43" t="s">
        <v>351</v>
      </c>
      <c r="C424" s="43" t="s">
        <v>352</v>
      </c>
      <c r="D424" s="44">
        <v>435</v>
      </c>
      <c r="E424" s="44">
        <v>122</v>
      </c>
      <c r="F424" s="51">
        <v>0</v>
      </c>
      <c r="G424" s="52"/>
      <c r="H424" s="46"/>
    </row>
    <row r="425" spans="1:8">
      <c r="A425" s="43"/>
      <c r="B425" s="43"/>
      <c r="C425" s="43" t="s">
        <v>353</v>
      </c>
      <c r="D425" s="44">
        <v>883</v>
      </c>
      <c r="E425" s="44">
        <v>254</v>
      </c>
      <c r="F425" s="51">
        <v>0</v>
      </c>
      <c r="G425" s="52"/>
      <c r="H425" s="46"/>
    </row>
    <row r="426" spans="1:8">
      <c r="A426" s="43"/>
      <c r="B426" s="43"/>
      <c r="C426" s="43" t="s">
        <v>354</v>
      </c>
      <c r="D426" s="44">
        <v>1199</v>
      </c>
      <c r="E426" s="44">
        <v>344</v>
      </c>
      <c r="F426" s="51">
        <v>0</v>
      </c>
      <c r="G426" s="52"/>
      <c r="H426" s="46"/>
    </row>
    <row r="427" spans="1:8">
      <c r="A427" s="43"/>
      <c r="B427" s="43"/>
      <c r="C427" s="43" t="s">
        <v>53</v>
      </c>
      <c r="D427" s="44">
        <v>607</v>
      </c>
      <c r="E427" s="44">
        <v>160</v>
      </c>
      <c r="F427" s="51">
        <v>0</v>
      </c>
      <c r="G427" s="52"/>
      <c r="H427" s="46"/>
    </row>
    <row r="428" spans="1:8">
      <c r="A428" s="43"/>
      <c r="B428" s="43"/>
      <c r="C428" s="43" t="s">
        <v>355</v>
      </c>
      <c r="D428" s="44">
        <v>441</v>
      </c>
      <c r="E428" s="44">
        <v>130</v>
      </c>
      <c r="F428" s="51">
        <v>0</v>
      </c>
      <c r="G428" s="52"/>
      <c r="H428" s="46"/>
    </row>
    <row r="429" spans="1:8">
      <c r="A429" s="43"/>
      <c r="B429" s="43"/>
      <c r="C429" s="43" t="s">
        <v>376</v>
      </c>
      <c r="D429" s="44">
        <v>1995</v>
      </c>
      <c r="E429" s="44">
        <v>587</v>
      </c>
      <c r="F429" s="53">
        <v>500</v>
      </c>
      <c r="G429" s="52"/>
      <c r="H429" s="46"/>
    </row>
    <row r="430" spans="1:8">
      <c r="A430" s="43"/>
      <c r="B430" s="43"/>
      <c r="C430" s="43" t="s">
        <v>357</v>
      </c>
      <c r="D430" s="44">
        <v>581</v>
      </c>
      <c r="E430" s="44">
        <v>162</v>
      </c>
      <c r="F430" s="51">
        <v>0</v>
      </c>
      <c r="G430" s="52"/>
      <c r="H430" s="46"/>
    </row>
    <row r="431" spans="1:8">
      <c r="A431" s="43"/>
      <c r="B431" s="43"/>
      <c r="C431" s="43" t="s">
        <v>263</v>
      </c>
      <c r="D431" s="44">
        <v>373</v>
      </c>
      <c r="E431" s="44">
        <v>108</v>
      </c>
      <c r="F431" s="51">
        <v>0</v>
      </c>
      <c r="G431" s="52"/>
      <c r="H431" s="46"/>
    </row>
    <row r="432" spans="1:8">
      <c r="A432" s="43"/>
      <c r="B432" s="43"/>
      <c r="C432" s="43" t="s">
        <v>358</v>
      </c>
      <c r="D432" s="44">
        <v>874</v>
      </c>
      <c r="E432" s="44">
        <v>247</v>
      </c>
      <c r="F432" s="51">
        <v>0</v>
      </c>
      <c r="G432" s="52"/>
      <c r="H432" s="46"/>
    </row>
    <row r="433" spans="1:8">
      <c r="A433" s="43"/>
      <c r="B433" s="43"/>
      <c r="C433" s="43" t="s">
        <v>261</v>
      </c>
      <c r="D433" s="44">
        <v>554</v>
      </c>
      <c r="E433" s="44">
        <v>171</v>
      </c>
      <c r="F433" s="53">
        <v>171</v>
      </c>
      <c r="G433" s="52"/>
      <c r="H433" s="46"/>
    </row>
    <row r="434" spans="1:8">
      <c r="A434" s="43"/>
      <c r="B434" s="43"/>
      <c r="C434" s="47" t="s">
        <v>5</v>
      </c>
      <c r="D434" s="48">
        <f>SUM(D424:D433)</f>
        <v>7942</v>
      </c>
      <c r="E434" s="48">
        <f>SUM(E424:E433)</f>
        <v>2285</v>
      </c>
      <c r="F434" s="49">
        <f>SUM(F424:F433)</f>
        <v>671</v>
      </c>
      <c r="G434" s="41">
        <f>F434/E434*100</f>
        <v>29.3654266958425</v>
      </c>
      <c r="H434" s="50" t="s">
        <v>25</v>
      </c>
    </row>
    <row r="435" spans="1:8">
      <c r="A435" s="43"/>
      <c r="B435" s="43"/>
      <c r="C435" s="43"/>
      <c r="D435" s="44"/>
      <c r="E435" s="44"/>
      <c r="F435" s="51"/>
      <c r="G435" s="52"/>
      <c r="H435" s="46"/>
    </row>
    <row r="436" spans="1:8">
      <c r="A436" s="43">
        <v>23</v>
      </c>
      <c r="B436" s="43" t="s">
        <v>377</v>
      </c>
      <c r="C436" s="43" t="s">
        <v>178</v>
      </c>
      <c r="D436" s="44">
        <v>512</v>
      </c>
      <c r="E436" s="44">
        <v>150</v>
      </c>
      <c r="F436" s="51">
        <v>0</v>
      </c>
      <c r="G436" s="52"/>
      <c r="H436" s="46"/>
    </row>
    <row r="437" spans="1:8">
      <c r="A437" s="43"/>
      <c r="B437" s="43"/>
      <c r="C437" s="43" t="s">
        <v>179</v>
      </c>
      <c r="D437" s="44">
        <v>437</v>
      </c>
      <c r="E437" s="44">
        <v>119</v>
      </c>
      <c r="F437" s="53">
        <v>119</v>
      </c>
      <c r="G437" s="52"/>
      <c r="H437" s="46"/>
    </row>
    <row r="438" spans="1:8">
      <c r="A438" s="43"/>
      <c r="B438" s="43"/>
      <c r="C438" s="43" t="s">
        <v>180</v>
      </c>
      <c r="D438" s="44">
        <v>327</v>
      </c>
      <c r="E438" s="44">
        <v>91</v>
      </c>
      <c r="F438" s="53">
        <v>90</v>
      </c>
      <c r="G438" s="52"/>
      <c r="H438" s="46"/>
    </row>
    <row r="439" spans="1:8">
      <c r="A439" s="43"/>
      <c r="B439" s="43"/>
      <c r="C439" s="43" t="s">
        <v>181</v>
      </c>
      <c r="D439" s="44">
        <v>507</v>
      </c>
      <c r="E439" s="44">
        <v>138</v>
      </c>
      <c r="F439" s="53">
        <v>138</v>
      </c>
      <c r="G439" s="52"/>
      <c r="H439" s="46"/>
    </row>
    <row r="440" spans="1:8">
      <c r="A440" s="43"/>
      <c r="B440" s="43"/>
      <c r="C440" s="43" t="s">
        <v>182</v>
      </c>
      <c r="D440" s="44">
        <v>1047</v>
      </c>
      <c r="E440" s="44">
        <v>304</v>
      </c>
      <c r="F440" s="53">
        <v>250</v>
      </c>
      <c r="G440" s="52"/>
      <c r="H440" s="46"/>
    </row>
    <row r="441" spans="1:8">
      <c r="A441" s="43"/>
      <c r="B441" s="43"/>
      <c r="C441" s="43" t="s">
        <v>183</v>
      </c>
      <c r="D441" s="44">
        <v>461</v>
      </c>
      <c r="E441" s="44">
        <v>126</v>
      </c>
      <c r="F441" s="53">
        <v>125</v>
      </c>
      <c r="G441" s="52"/>
      <c r="H441" s="46"/>
    </row>
    <row r="442" spans="1:8">
      <c r="A442" s="43"/>
      <c r="B442" s="43"/>
      <c r="C442" s="43" t="s">
        <v>184</v>
      </c>
      <c r="D442" s="44">
        <v>269</v>
      </c>
      <c r="E442" s="44">
        <v>71</v>
      </c>
      <c r="F442" s="53">
        <v>71</v>
      </c>
      <c r="G442" s="52"/>
      <c r="H442" s="46"/>
    </row>
    <row r="443" spans="1:8">
      <c r="A443" s="43"/>
      <c r="B443" s="43"/>
      <c r="C443" s="43" t="s">
        <v>185</v>
      </c>
      <c r="D443" s="44">
        <v>546</v>
      </c>
      <c r="E443" s="44">
        <v>147</v>
      </c>
      <c r="F443" s="53">
        <v>147</v>
      </c>
      <c r="G443" s="52"/>
      <c r="H443" s="46"/>
    </row>
    <row r="444" spans="1:8">
      <c r="A444" s="43"/>
      <c r="B444" s="43"/>
      <c r="C444" s="43" t="s">
        <v>186</v>
      </c>
      <c r="D444" s="44">
        <v>713</v>
      </c>
      <c r="E444" s="44">
        <v>199</v>
      </c>
      <c r="F444" s="53">
        <v>199</v>
      </c>
      <c r="G444" s="52"/>
      <c r="H444" s="46"/>
    </row>
    <row r="445" spans="1:8">
      <c r="A445" s="43"/>
      <c r="B445" s="43"/>
      <c r="C445" s="43" t="s">
        <v>187</v>
      </c>
      <c r="D445" s="44">
        <v>915</v>
      </c>
      <c r="E445" s="44">
        <v>244</v>
      </c>
      <c r="F445" s="53">
        <f>E445*90%</f>
        <v>219.6</v>
      </c>
      <c r="G445" s="52"/>
      <c r="H445" s="46"/>
    </row>
    <row r="446" spans="1:8">
      <c r="A446" s="43"/>
      <c r="B446" s="43"/>
      <c r="C446" s="47" t="s">
        <v>5</v>
      </c>
      <c r="D446" s="48">
        <f>SUM(D436:D445)</f>
        <v>5734</v>
      </c>
      <c r="E446" s="48">
        <f>SUM(E436:E445)</f>
        <v>1589</v>
      </c>
      <c r="F446" s="49">
        <f>SUM(F436:F445)</f>
        <v>1358.6</v>
      </c>
      <c r="G446" s="41">
        <f>F446/E446*100</f>
        <v>85.5003146633102</v>
      </c>
      <c r="H446" s="50" t="s">
        <v>25</v>
      </c>
    </row>
    <row r="447" spans="1:8">
      <c r="A447" s="43"/>
      <c r="B447" s="43"/>
      <c r="C447" s="43"/>
      <c r="D447" s="44"/>
      <c r="E447" s="44"/>
      <c r="F447" s="51"/>
      <c r="G447" s="52"/>
      <c r="H447" s="46"/>
    </row>
    <row r="448" spans="1:8">
      <c r="A448" s="43">
        <v>24</v>
      </c>
      <c r="B448" s="43" t="s">
        <v>378</v>
      </c>
      <c r="C448" s="43" t="s">
        <v>135</v>
      </c>
      <c r="D448" s="44">
        <v>672</v>
      </c>
      <c r="E448" s="44">
        <v>197</v>
      </c>
      <c r="F448" s="51">
        <v>0</v>
      </c>
      <c r="G448" s="52"/>
      <c r="H448" s="46"/>
    </row>
    <row r="449" spans="1:8">
      <c r="A449" s="43"/>
      <c r="B449" s="43"/>
      <c r="C449" s="43" t="s">
        <v>136</v>
      </c>
      <c r="D449" s="44">
        <v>3721</v>
      </c>
      <c r="E449" s="44">
        <v>994</v>
      </c>
      <c r="F449" s="53">
        <v>100</v>
      </c>
      <c r="G449" s="52"/>
      <c r="H449" s="46"/>
    </row>
    <row r="450" spans="1:8">
      <c r="A450" s="43"/>
      <c r="B450" s="43"/>
      <c r="C450" s="43" t="s">
        <v>137</v>
      </c>
      <c r="D450" s="44">
        <v>837</v>
      </c>
      <c r="E450" s="44">
        <v>252</v>
      </c>
      <c r="F450" s="51">
        <v>0</v>
      </c>
      <c r="G450" s="52"/>
      <c r="H450" s="46"/>
    </row>
    <row r="451" spans="1:8">
      <c r="A451" s="43"/>
      <c r="B451" s="43"/>
      <c r="C451" s="43" t="s">
        <v>138</v>
      </c>
      <c r="D451" s="44">
        <v>784</v>
      </c>
      <c r="E451" s="44">
        <v>210</v>
      </c>
      <c r="F451" s="51">
        <v>0</v>
      </c>
      <c r="G451" s="52"/>
      <c r="H451" s="46"/>
    </row>
    <row r="452" spans="1:8">
      <c r="A452" s="43"/>
      <c r="B452" s="43"/>
      <c r="C452" s="43" t="s">
        <v>139</v>
      </c>
      <c r="D452" s="44">
        <v>809</v>
      </c>
      <c r="E452" s="44">
        <v>232</v>
      </c>
      <c r="F452" s="51">
        <v>0</v>
      </c>
      <c r="G452" s="52"/>
      <c r="H452" s="46"/>
    </row>
    <row r="453" spans="1:8">
      <c r="A453" s="43"/>
      <c r="B453" s="43"/>
      <c r="C453" s="43" t="s">
        <v>140</v>
      </c>
      <c r="D453" s="44">
        <v>932</v>
      </c>
      <c r="E453" s="44">
        <v>253</v>
      </c>
      <c r="F453" s="53">
        <v>0</v>
      </c>
      <c r="G453" s="52"/>
      <c r="H453" s="46"/>
    </row>
    <row r="454" spans="1:8">
      <c r="A454" s="43"/>
      <c r="B454" s="43"/>
      <c r="C454" s="43" t="s">
        <v>84</v>
      </c>
      <c r="D454" s="44">
        <v>829</v>
      </c>
      <c r="E454" s="44">
        <v>225</v>
      </c>
      <c r="F454" s="51">
        <v>0</v>
      </c>
      <c r="G454" s="52"/>
      <c r="H454" s="46"/>
    </row>
    <row r="455" spans="1:8">
      <c r="A455" s="43"/>
      <c r="B455" s="43"/>
      <c r="C455" s="43" t="s">
        <v>19</v>
      </c>
      <c r="D455" s="44">
        <v>525</v>
      </c>
      <c r="E455" s="44">
        <v>158</v>
      </c>
      <c r="F455" s="53">
        <v>100</v>
      </c>
      <c r="G455" s="52"/>
      <c r="H455" s="46"/>
    </row>
    <row r="456" spans="1:8">
      <c r="A456" s="43"/>
      <c r="B456" s="43"/>
      <c r="C456" s="43" t="s">
        <v>85</v>
      </c>
      <c r="D456" s="44">
        <v>743</v>
      </c>
      <c r="E456" s="44">
        <v>201</v>
      </c>
      <c r="F456" s="51">
        <v>0</v>
      </c>
      <c r="G456" s="52"/>
      <c r="H456" s="46"/>
    </row>
    <row r="457" spans="1:15">
      <c r="A457" s="43"/>
      <c r="B457" s="43"/>
      <c r="C457" s="43" t="s">
        <v>86</v>
      </c>
      <c r="D457" s="44">
        <v>1469</v>
      </c>
      <c r="E457" s="44">
        <v>392</v>
      </c>
      <c r="F457" s="53">
        <f>E457*50%</f>
        <v>196</v>
      </c>
      <c r="G457" s="52"/>
      <c r="H457" s="46"/>
      <c r="K457" t="s">
        <v>359</v>
      </c>
      <c r="M457" t="s">
        <v>360</v>
      </c>
      <c r="O457" t="s">
        <v>379</v>
      </c>
    </row>
    <row r="458" spans="1:16">
      <c r="A458" s="43"/>
      <c r="B458" s="43"/>
      <c r="C458" s="47" t="s">
        <v>5</v>
      </c>
      <c r="D458" s="48">
        <f>SUM(D448:D457)</f>
        <v>11321</v>
      </c>
      <c r="E458" s="48">
        <f>SUM(E448:E457)</f>
        <v>3114</v>
      </c>
      <c r="F458" s="49">
        <f>SUM(F448:F457)</f>
        <v>396</v>
      </c>
      <c r="G458" s="41">
        <f>F458/E458*100</f>
        <v>12.7167630057803</v>
      </c>
      <c r="H458" s="50" t="s">
        <v>25</v>
      </c>
      <c r="J458" s="26" t="s">
        <v>9</v>
      </c>
      <c r="K458" s="106">
        <f>SUM(E104:E119)</f>
        <v>24128</v>
      </c>
      <c r="L458" s="106"/>
      <c r="M458" s="106">
        <f>E459-K458</f>
        <v>95993</v>
      </c>
      <c r="N458" s="106"/>
      <c r="O458" s="106">
        <f>M458+K458</f>
        <v>120121</v>
      </c>
      <c r="P458" s="106"/>
    </row>
    <row r="459" spans="1:16">
      <c r="A459" s="98"/>
      <c r="B459" s="98"/>
      <c r="C459" s="99" t="s">
        <v>380</v>
      </c>
      <c r="D459" s="100">
        <f>D458+D446+D434+D422+D406+D389+D378+D366+D341+D325+D303+D286+D269+D248+D237+D196+D176+D158+D133+D102+D81+D65+D41+D18</f>
        <v>425926</v>
      </c>
      <c r="E459" s="100">
        <f>E458+E446+E434+E422+E406+E389+E378+E366+E341+E325+E303+E286+E269+E248+E237+E196+E176+E158+E133+E102+E81+E65+E41+E18</f>
        <v>120121</v>
      </c>
      <c r="F459" s="101">
        <f>F458+F446+F434+F422+F406+F389+F378+F366+F341+F325+F303+F286+F269+F248+F237+F196+F176+F158+F133+F102+F81+F65+F41+F18</f>
        <v>40021.15</v>
      </c>
      <c r="G459" s="102">
        <f>F459/E459*100</f>
        <v>33.3173633253136</v>
      </c>
      <c r="H459" s="103" t="s">
        <v>25</v>
      </c>
      <c r="J459" s="26" t="s">
        <v>362</v>
      </c>
      <c r="K459" s="106">
        <f>SUM(F104:F119)</f>
        <v>4030</v>
      </c>
      <c r="L459" s="106">
        <f>K459/K458*100</f>
        <v>16.7025862068966</v>
      </c>
      <c r="M459" s="106">
        <f>F459-K459</f>
        <v>35991.15</v>
      </c>
      <c r="N459" s="106">
        <f>M459/M458*100</f>
        <v>37.4935151521465</v>
      </c>
      <c r="O459" s="106">
        <f>M459+K459</f>
        <v>40021.15</v>
      </c>
      <c r="P459" s="106">
        <f>O459/O458*100</f>
        <v>33.3173633253136</v>
      </c>
    </row>
    <row r="460" spans="4:5">
      <c r="D460" s="17"/>
      <c r="E460" s="17"/>
    </row>
    <row r="461" spans="4:5">
      <c r="D461" s="17"/>
      <c r="E461" s="17" t="s">
        <v>363</v>
      </c>
    </row>
    <row r="462" spans="4:5">
      <c r="D462" s="17"/>
      <c r="E462" s="17" t="s">
        <v>364</v>
      </c>
    </row>
    <row r="463" spans="4:5">
      <c r="D463" s="17"/>
      <c r="E463" s="17" t="s">
        <v>365</v>
      </c>
    </row>
    <row r="464" spans="4:5">
      <c r="D464" s="17"/>
      <c r="E464" s="17"/>
    </row>
    <row r="465" spans="4:5">
      <c r="D465" s="17"/>
      <c r="E465" s="17"/>
    </row>
    <row r="466" spans="4:5">
      <c r="D466" s="17"/>
      <c r="E466" s="17"/>
    </row>
    <row r="467" spans="4:5">
      <c r="D467" s="17"/>
      <c r="E467" s="104" t="s">
        <v>366</v>
      </c>
    </row>
    <row r="468" spans="4:5">
      <c r="D468" s="17"/>
      <c r="E468" s="17" t="s">
        <v>367</v>
      </c>
    </row>
    <row r="469" spans="4:5">
      <c r="D469" s="17"/>
      <c r="E469" s="17"/>
    </row>
    <row r="470" spans="1:5">
      <c r="A470" t="s">
        <v>381</v>
      </c>
      <c r="D470" s="17"/>
      <c r="E470" s="17"/>
    </row>
    <row r="471" spans="4:5">
      <c r="D471" s="17"/>
      <c r="E471" s="17"/>
    </row>
    <row r="472" spans="4:5">
      <c r="D472" s="17"/>
      <c r="E472" s="17"/>
    </row>
    <row r="473" spans="4:5">
      <c r="D473" s="17"/>
      <c r="E473" s="17"/>
    </row>
    <row r="474" spans="4:5">
      <c r="D474" s="17"/>
      <c r="E474" s="17"/>
    </row>
    <row r="475" spans="4:5">
      <c r="D475" s="17"/>
      <c r="E475" s="17"/>
    </row>
    <row r="476" spans="4:5">
      <c r="D476" s="17"/>
      <c r="E476" s="17"/>
    </row>
    <row r="477" spans="4:5">
      <c r="D477" s="17"/>
      <c r="E477" s="17"/>
    </row>
    <row r="478" spans="4:5">
      <c r="D478" s="17"/>
      <c r="E478" s="17"/>
    </row>
    <row r="479" spans="6:6">
      <c r="F479" s="105"/>
    </row>
    <row r="480" spans="6:6">
      <c r="F480" s="105"/>
    </row>
    <row r="481" spans="6:6">
      <c r="F481" s="105"/>
    </row>
    <row r="482" spans="6:6">
      <c r="F482" s="105"/>
    </row>
    <row r="483" spans="6:6">
      <c r="F483" s="105"/>
    </row>
    <row r="484" spans="6:6">
      <c r="F484" s="105"/>
    </row>
    <row r="485" spans="6:6">
      <c r="F485" s="105"/>
    </row>
    <row r="486" spans="6:6">
      <c r="F486" s="105"/>
    </row>
    <row r="487" spans="6:6">
      <c r="F487" s="105"/>
    </row>
  </sheetData>
  <mergeCells count="35">
    <mergeCell ref="A1:G1"/>
    <mergeCell ref="A68:G68"/>
    <mergeCell ref="A135:G135"/>
    <mergeCell ref="A202:G202"/>
    <mergeCell ref="A272:G272"/>
    <mergeCell ref="A345:G345"/>
    <mergeCell ref="A412:G412"/>
    <mergeCell ref="A2:A3"/>
    <mergeCell ref="A69:A70"/>
    <mergeCell ref="A136:A137"/>
    <mergeCell ref="A203:A204"/>
    <mergeCell ref="A273:A274"/>
    <mergeCell ref="A346:A347"/>
    <mergeCell ref="A413:A414"/>
    <mergeCell ref="B2:B3"/>
    <mergeCell ref="B69:B70"/>
    <mergeCell ref="B136:B137"/>
    <mergeCell ref="B203:B204"/>
    <mergeCell ref="B273:B274"/>
    <mergeCell ref="B346:B347"/>
    <mergeCell ref="B413:B414"/>
    <mergeCell ref="C2:C3"/>
    <mergeCell ref="C69:C70"/>
    <mergeCell ref="C136:C137"/>
    <mergeCell ref="C203:C204"/>
    <mergeCell ref="C273:C274"/>
    <mergeCell ref="C346:C347"/>
    <mergeCell ref="C413:C414"/>
    <mergeCell ref="G413:H414"/>
    <mergeCell ref="G346:H347"/>
    <mergeCell ref="G203:H204"/>
    <mergeCell ref="G273:H274"/>
    <mergeCell ref="G136:H137"/>
    <mergeCell ref="G2:H3"/>
    <mergeCell ref="G69:H70"/>
  </mergeCells>
  <pageMargins left="0.905511811023622" right="0.708661417322835" top="0.748031496062992" bottom="0.748031496062992" header="0.31496062992126" footer="0.31496062992126"/>
  <pageSetup paperSize="9" scale="7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9"/>
  <sheetViews>
    <sheetView tabSelected="1" view="pageBreakPreview" zoomScaleNormal="100" zoomScaleSheetLayoutView="100" workbookViewId="0">
      <selection activeCell="I33" sqref="I33"/>
    </sheetView>
  </sheetViews>
  <sheetFormatPr defaultColWidth="9" defaultRowHeight="15"/>
  <cols>
    <col min="1" max="1" width="23" customWidth="1"/>
    <col min="2" max="2" width="14" customWidth="1"/>
    <col min="3" max="3" width="8.85714285714286" customWidth="1"/>
    <col min="4" max="4" width="6.85714285714286" customWidth="1"/>
    <col min="5" max="5" width="14.2857142857143" customWidth="1"/>
    <col min="6" max="6" width="8.71428571428571" customWidth="1"/>
    <col min="7" max="7" width="7" customWidth="1"/>
    <col min="8" max="8" width="14.2857142857143" customWidth="1"/>
    <col min="9" max="9" width="8.71428571428571" customWidth="1"/>
    <col min="10" max="10" width="7.42857142857143" customWidth="1"/>
    <col min="11" max="11" width="14.5714285714286" customWidth="1"/>
    <col min="12" max="12" width="8.71428571428571" customWidth="1"/>
    <col min="13" max="13" width="7.71428571428571" customWidth="1"/>
    <col min="14" max="14" width="12.8571428571429" customWidth="1"/>
    <col min="15" max="15" width="11.2857142857143" customWidth="1"/>
    <col min="17" max="17" width="12.5714285714286" customWidth="1"/>
  </cols>
  <sheetData>
    <row r="1" ht="15.75" spans="1:13">
      <c r="A1" s="1" t="s">
        <v>382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5.75" spans="1:13">
      <c r="A2" s="1" t="s">
        <v>383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ht="15.75" spans="1:19">
      <c r="A4" s="2" t="s">
        <v>384</v>
      </c>
      <c r="B4" s="3">
        <v>2014</v>
      </c>
      <c r="C4" s="4"/>
      <c r="D4" s="5"/>
      <c r="E4" s="3">
        <v>2015</v>
      </c>
      <c r="F4" s="4"/>
      <c r="G4" s="5"/>
      <c r="H4" s="3">
        <v>2016</v>
      </c>
      <c r="I4" s="4"/>
      <c r="J4" s="5"/>
      <c r="K4" s="3">
        <v>2017</v>
      </c>
      <c r="L4" s="4"/>
      <c r="M4" s="5"/>
      <c r="N4" s="3">
        <v>2018</v>
      </c>
      <c r="O4" s="4"/>
      <c r="P4" s="5"/>
      <c r="Q4" s="3">
        <v>2019</v>
      </c>
      <c r="R4" s="4"/>
      <c r="S4" s="5"/>
    </row>
    <row r="5" ht="15.75" spans="1:19">
      <c r="A5" s="6"/>
      <c r="B5" s="7" t="s">
        <v>385</v>
      </c>
      <c r="C5" s="7" t="s">
        <v>386</v>
      </c>
      <c r="D5" s="7" t="s">
        <v>25</v>
      </c>
      <c r="E5" s="7" t="s">
        <v>385</v>
      </c>
      <c r="F5" s="7" t="s">
        <v>386</v>
      </c>
      <c r="G5" s="7" t="s">
        <v>25</v>
      </c>
      <c r="H5" s="7" t="s">
        <v>385</v>
      </c>
      <c r="I5" s="7" t="s">
        <v>386</v>
      </c>
      <c r="J5" s="7" t="s">
        <v>25</v>
      </c>
      <c r="K5" s="7" t="s">
        <v>385</v>
      </c>
      <c r="L5" s="7" t="s">
        <v>386</v>
      </c>
      <c r="M5" s="7" t="s">
        <v>25</v>
      </c>
      <c r="N5" s="7" t="s">
        <v>385</v>
      </c>
      <c r="O5" s="7" t="s">
        <v>386</v>
      </c>
      <c r="P5" s="7" t="s">
        <v>25</v>
      </c>
      <c r="Q5" s="7" t="s">
        <v>385</v>
      </c>
      <c r="R5" s="7" t="s">
        <v>386</v>
      </c>
      <c r="S5" s="7" t="s">
        <v>25</v>
      </c>
    </row>
    <row r="6" ht="15.75" spans="1:2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V6">
        <v>1623</v>
      </c>
    </row>
    <row r="7" ht="15.75" spans="1:22">
      <c r="A7" s="9" t="s">
        <v>387</v>
      </c>
      <c r="B7" s="10">
        <f>PELAYANANAIRMINUM2014!E454</f>
        <v>123093</v>
      </c>
      <c r="C7" s="10">
        <f>PELAYANANAIRMINUM2014!F454</f>
        <v>21641.1506130028</v>
      </c>
      <c r="D7" s="11">
        <f>C7/B7*100</f>
        <v>17.5811383368695</v>
      </c>
      <c r="E7" s="12">
        <f>PELAYANANAIRMINUM2015!E454</f>
        <v>128498</v>
      </c>
      <c r="F7" s="10">
        <f>PELAYANANAIRMINUM2015!F454</f>
        <v>25122.2565458312</v>
      </c>
      <c r="G7" s="11">
        <f>F7/E7*100</f>
        <v>19.5506984901175</v>
      </c>
      <c r="H7" s="12">
        <f>PELAYANANAIRMINUM2016!E454</f>
        <v>131371</v>
      </c>
      <c r="I7" s="10">
        <f>PELAYANANAIRMINUM2016!F454</f>
        <v>28699.7180878553</v>
      </c>
      <c r="J7" s="11">
        <f>I7/H7*100</f>
        <v>21.8463116577139</v>
      </c>
      <c r="K7" s="12">
        <f>PELAYANANAIRMINUM2017!E459</f>
        <v>120121</v>
      </c>
      <c r="L7" s="10">
        <f>PELAYANANAIRMINUM2017!F459</f>
        <v>40021.15</v>
      </c>
      <c r="M7" s="11">
        <f>L7/K7*100</f>
        <v>33.3173633253136</v>
      </c>
      <c r="N7" s="10">
        <v>120121</v>
      </c>
      <c r="O7" s="10">
        <v>40271</v>
      </c>
      <c r="P7" s="11">
        <v>33.53</v>
      </c>
      <c r="Q7" s="10">
        <v>128692</v>
      </c>
      <c r="R7" s="10">
        <v>44324</v>
      </c>
      <c r="S7" s="11">
        <v>34.44</v>
      </c>
      <c r="V7">
        <v>116</v>
      </c>
    </row>
    <row r="8" ht="15.75" spans="1:2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V8">
        <f>V7+V6</f>
        <v>1739</v>
      </c>
    </row>
    <row r="9" ht="15.75" spans="1:18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R9" s="10"/>
    </row>
    <row r="10" ht="15.75" spans="1:1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ht="15.75" spans="1:13">
      <c r="A11" s="1" t="s">
        <v>388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15.75" spans="1:13">
      <c r="A12" s="1" t="s">
        <v>383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4" ht="15.75" spans="1:19">
      <c r="A14" s="2" t="s">
        <v>384</v>
      </c>
      <c r="B14" s="3">
        <v>2014</v>
      </c>
      <c r="C14" s="4"/>
      <c r="D14" s="5"/>
      <c r="E14" s="3">
        <v>2015</v>
      </c>
      <c r="F14" s="4"/>
      <c r="G14" s="5"/>
      <c r="H14" s="3">
        <v>2016</v>
      </c>
      <c r="I14" s="4"/>
      <c r="J14" s="5"/>
      <c r="K14" s="3">
        <v>2017</v>
      </c>
      <c r="L14" s="4"/>
      <c r="M14" s="5"/>
      <c r="N14" s="3">
        <v>2018</v>
      </c>
      <c r="O14" s="4"/>
      <c r="P14" s="5"/>
      <c r="Q14" s="3">
        <v>2019</v>
      </c>
      <c r="R14" s="4"/>
      <c r="S14" s="5"/>
    </row>
    <row r="15" ht="15.75" spans="1:19">
      <c r="A15" s="6"/>
      <c r="B15" s="7" t="s">
        <v>385</v>
      </c>
      <c r="C15" s="7" t="s">
        <v>386</v>
      </c>
      <c r="D15" s="7" t="s">
        <v>25</v>
      </c>
      <c r="E15" s="7" t="s">
        <v>385</v>
      </c>
      <c r="F15" s="7" t="s">
        <v>386</v>
      </c>
      <c r="G15" s="7" t="s">
        <v>25</v>
      </c>
      <c r="H15" s="7" t="s">
        <v>385</v>
      </c>
      <c r="I15" s="7" t="s">
        <v>386</v>
      </c>
      <c r="J15" s="7" t="s">
        <v>25</v>
      </c>
      <c r="K15" s="7" t="s">
        <v>385</v>
      </c>
      <c r="L15" s="7" t="s">
        <v>386</v>
      </c>
      <c r="M15" s="7" t="s">
        <v>25</v>
      </c>
      <c r="N15" s="7" t="s">
        <v>385</v>
      </c>
      <c r="O15" s="7" t="s">
        <v>386</v>
      </c>
      <c r="P15" s="7" t="s">
        <v>25</v>
      </c>
      <c r="Q15" s="7" t="s">
        <v>385</v>
      </c>
      <c r="R15" s="7" t="s">
        <v>386</v>
      </c>
      <c r="S15" s="7" t="s">
        <v>25</v>
      </c>
    </row>
    <row r="16" ht="15.75" spans="1:19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15.75" spans="1:19">
      <c r="A17" s="9" t="s">
        <v>387</v>
      </c>
      <c r="B17" s="10">
        <f>B7</f>
        <v>123093</v>
      </c>
      <c r="C17" s="10">
        <f>[1]PELAYANANSANITASI2014!$F$452</f>
        <v>790.506607929515</v>
      </c>
      <c r="D17" s="11">
        <f>C17/B17*100</f>
        <v>0.642202731210967</v>
      </c>
      <c r="E17" s="12">
        <f>E7</f>
        <v>128498</v>
      </c>
      <c r="F17" s="10">
        <f>[1]PELAYANANSANITASI2015!$F$452</f>
        <v>986.424132573796</v>
      </c>
      <c r="G17" s="11">
        <f>F17/E17*100</f>
        <v>0.767657187328827</v>
      </c>
      <c r="H17" s="12">
        <f>H7</f>
        <v>131371</v>
      </c>
      <c r="I17" s="10">
        <f>[1]PELAYANANSANITASI2016!$F$452</f>
        <v>1490.26013771997</v>
      </c>
      <c r="J17" s="11">
        <f>I17/H17*100</f>
        <v>1.13439049540612</v>
      </c>
      <c r="K17" s="12">
        <f>K7</f>
        <v>120121</v>
      </c>
      <c r="L17" s="10">
        <f>[1]PELAYANANSANITASI2017!$F$459</f>
        <v>2447</v>
      </c>
      <c r="M17" s="11">
        <f>L17/K17*100</f>
        <v>2.03711257815036</v>
      </c>
      <c r="N17" s="10">
        <v>120121</v>
      </c>
      <c r="O17" s="10">
        <v>3197</v>
      </c>
      <c r="P17" s="11" t="s">
        <v>389</v>
      </c>
      <c r="Q17" s="10">
        <v>128692</v>
      </c>
      <c r="R17" s="10">
        <v>3704</v>
      </c>
      <c r="S17" s="11">
        <v>2.88</v>
      </c>
    </row>
    <row r="18" ht="15.75" spans="1:19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ht="15.75" spans="1:1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ht="15.75" spans="1:14">
      <c r="A20" s="14"/>
      <c r="B20" s="14"/>
      <c r="C20" s="14"/>
      <c r="D20" s="14"/>
      <c r="E20" s="14"/>
      <c r="F20" s="14"/>
      <c r="G20" s="14"/>
      <c r="H20" s="14"/>
      <c r="I20" s="16" t="s">
        <v>390</v>
      </c>
      <c r="J20" s="16"/>
      <c r="K20" s="16"/>
      <c r="L20" s="16"/>
      <c r="M20" s="16"/>
      <c r="N20" s="16"/>
    </row>
    <row r="21" ht="15.75" spans="1:14">
      <c r="A21" s="14"/>
      <c r="B21" s="14"/>
      <c r="C21" s="14"/>
      <c r="D21" s="14"/>
      <c r="E21" s="14"/>
      <c r="F21" s="14"/>
      <c r="G21" s="15"/>
      <c r="H21" s="15"/>
      <c r="I21" s="16" t="s">
        <v>391</v>
      </c>
      <c r="J21" s="16"/>
      <c r="K21" s="16"/>
      <c r="L21" s="16"/>
      <c r="M21" s="16"/>
      <c r="N21" s="16"/>
    </row>
    <row r="22" ht="15.75" spans="1:14">
      <c r="A22" s="14"/>
      <c r="B22" s="14"/>
      <c r="C22" s="14"/>
      <c r="D22" s="14"/>
      <c r="E22" s="14"/>
      <c r="F22" s="14"/>
      <c r="G22" s="14"/>
      <c r="H22" s="14"/>
      <c r="I22" s="16" t="s">
        <v>392</v>
      </c>
      <c r="J22" s="16"/>
      <c r="K22" s="16"/>
      <c r="L22" s="16"/>
      <c r="M22" s="16"/>
      <c r="N22" s="16"/>
    </row>
    <row r="23" ht="15.75" spans="1:14">
      <c r="A23" s="14"/>
      <c r="B23" s="14"/>
      <c r="C23" s="14"/>
      <c r="D23" s="14"/>
      <c r="E23" s="14"/>
      <c r="F23" s="14"/>
      <c r="G23" s="14"/>
      <c r="H23" s="14"/>
      <c r="I23" s="16" t="s">
        <v>393</v>
      </c>
      <c r="J23" s="16"/>
      <c r="K23" s="16"/>
      <c r="L23" s="16"/>
      <c r="M23" s="16"/>
      <c r="N23" s="16"/>
    </row>
    <row r="24" ht="15.75" spans="1:9">
      <c r="A24" s="14"/>
      <c r="B24" s="14"/>
      <c r="C24" s="14"/>
      <c r="D24" s="14"/>
      <c r="E24" s="14"/>
      <c r="F24" s="14"/>
      <c r="G24" s="14"/>
      <c r="H24" s="14"/>
      <c r="I24" s="17"/>
    </row>
    <row r="25" ht="15.75" spans="1:9">
      <c r="A25" s="14"/>
      <c r="B25" s="14"/>
      <c r="C25" s="14"/>
      <c r="D25" s="14"/>
      <c r="E25" s="14"/>
      <c r="F25" s="14"/>
      <c r="G25" s="14"/>
      <c r="H25" s="14"/>
      <c r="I25" s="17"/>
    </row>
    <row r="26" ht="15.75" spans="1:14">
      <c r="A26" s="14"/>
      <c r="B26" s="14"/>
      <c r="C26" s="14"/>
      <c r="D26" s="14"/>
      <c r="E26" s="14"/>
      <c r="F26" s="14"/>
      <c r="G26" s="14"/>
      <c r="H26" s="14"/>
      <c r="I26" s="18" t="s">
        <v>394</v>
      </c>
      <c r="J26" s="18"/>
      <c r="K26" s="18"/>
      <c r="L26" s="18"/>
      <c r="M26" s="18"/>
      <c r="N26" s="18"/>
    </row>
    <row r="27" ht="15.75" spans="1:14">
      <c r="A27" s="14"/>
      <c r="B27" s="14"/>
      <c r="C27" s="14"/>
      <c r="D27" s="14"/>
      <c r="E27" s="14"/>
      <c r="F27" s="14"/>
      <c r="G27" s="14"/>
      <c r="H27" s="14"/>
      <c r="I27" s="16" t="s">
        <v>395</v>
      </c>
      <c r="J27" s="16"/>
      <c r="K27" s="16"/>
      <c r="L27" s="16"/>
      <c r="M27" s="16"/>
      <c r="N27" s="16"/>
    </row>
    <row r="47" spans="17:22">
      <c r="Q47" s="19">
        <v>0</v>
      </c>
      <c r="R47" s="19"/>
      <c r="S47" s="19"/>
      <c r="T47" s="19"/>
      <c r="U47" s="19"/>
      <c r="V47" s="19"/>
    </row>
    <row r="48" spans="17:23">
      <c r="Q48" s="19">
        <f>SUM(Q7:Q47)</f>
        <v>259403</v>
      </c>
      <c r="R48" s="19">
        <v>912</v>
      </c>
      <c r="S48" s="19">
        <v>622</v>
      </c>
      <c r="T48" s="19">
        <v>478</v>
      </c>
      <c r="U48" s="19">
        <v>116</v>
      </c>
      <c r="V48" s="19"/>
      <c r="W48">
        <f>V48+U48+T48+S48+Q48</f>
        <v>260619</v>
      </c>
    </row>
    <row r="49" spans="17:22">
      <c r="Q49" s="19"/>
      <c r="R49" s="19"/>
      <c r="S49" s="19"/>
      <c r="T49" s="19"/>
      <c r="U49" s="19"/>
      <c r="V49" s="19"/>
    </row>
    <row r="88" ht="15.75" spans="1:11">
      <c r="A88" s="20" t="s">
        <v>396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ht="15.75" spans="1:14">
      <c r="A89" s="20" t="s">
        <v>397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N89">
        <v>22812</v>
      </c>
    </row>
    <row r="90" ht="15.75" spans="1: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N90">
        <f>N89/4</f>
        <v>5703</v>
      </c>
    </row>
    <row r="91" ht="15.75" spans="1:11">
      <c r="A91" s="2" t="s">
        <v>384</v>
      </c>
      <c r="B91" s="2"/>
      <c r="C91" s="21">
        <v>2012</v>
      </c>
      <c r="D91" s="21">
        <v>2013</v>
      </c>
      <c r="E91" s="21"/>
      <c r="F91" s="21">
        <v>2014</v>
      </c>
      <c r="G91" s="21">
        <v>2015</v>
      </c>
      <c r="H91" s="21"/>
      <c r="I91" s="21">
        <v>2016</v>
      </c>
      <c r="J91" s="21">
        <v>2017</v>
      </c>
      <c r="K91" s="23"/>
    </row>
    <row r="92" ht="15.75" spans="1:11">
      <c r="A92" s="6"/>
      <c r="B92" s="22"/>
      <c r="C92" s="7" t="s">
        <v>398</v>
      </c>
      <c r="D92" s="7" t="s">
        <v>398</v>
      </c>
      <c r="E92" s="7"/>
      <c r="F92" s="7" t="s">
        <v>398</v>
      </c>
      <c r="G92" s="7" t="s">
        <v>398</v>
      </c>
      <c r="H92" s="7"/>
      <c r="I92" s="7" t="s">
        <v>398</v>
      </c>
      <c r="J92" s="7" t="s">
        <v>398</v>
      </c>
      <c r="K92" s="23"/>
    </row>
    <row r="93" ht="15.75" spans="1:19">
      <c r="A93" s="8"/>
      <c r="B93" s="8"/>
      <c r="C93" s="8"/>
      <c r="D93" s="8"/>
      <c r="E93" s="8"/>
      <c r="F93" s="8"/>
      <c r="G93" s="8"/>
      <c r="H93" s="8"/>
      <c r="I93" s="8"/>
      <c r="J93" s="8"/>
      <c r="K93" s="24"/>
      <c r="N93">
        <v>3300</v>
      </c>
      <c r="O93">
        <v>3412</v>
      </c>
      <c r="P93">
        <v>3478</v>
      </c>
      <c r="Q93">
        <v>3592</v>
      </c>
      <c r="R93">
        <v>3689</v>
      </c>
      <c r="S93">
        <v>3796</v>
      </c>
    </row>
    <row r="94" ht="15.75" spans="1:14">
      <c r="A94" s="9" t="s">
        <v>387</v>
      </c>
      <c r="B94" s="9"/>
      <c r="C94" s="9" t="s">
        <v>399</v>
      </c>
      <c r="D94" s="9" t="s">
        <v>400</v>
      </c>
      <c r="E94" s="9"/>
      <c r="F94" s="9" t="s">
        <v>401</v>
      </c>
      <c r="G94" s="9" t="s">
        <v>402</v>
      </c>
      <c r="H94" s="9"/>
      <c r="I94" s="9" t="s">
        <v>403</v>
      </c>
      <c r="J94" s="9" t="s">
        <v>404</v>
      </c>
      <c r="K94" s="24"/>
      <c r="N94">
        <v>12912</v>
      </c>
    </row>
    <row r="95" ht="15.75" spans="1:1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24"/>
      <c r="N95">
        <v>4</v>
      </c>
    </row>
    <row r="96" ht="15.75" spans="1:1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N96">
        <f>N94*N95</f>
        <v>51648</v>
      </c>
      <c r="O96">
        <v>401767</v>
      </c>
      <c r="P96">
        <f>N96/O96*100</f>
        <v>12.8552121005458</v>
      </c>
    </row>
    <row r="97" ht="15.75" spans="1: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O97">
        <v>389034</v>
      </c>
    </row>
    <row r="98" ht="15.75" spans="1:15">
      <c r="A98" s="14"/>
      <c r="B98" s="14"/>
      <c r="C98" s="14"/>
      <c r="D98" s="14"/>
      <c r="E98" s="14"/>
      <c r="F98" s="14"/>
      <c r="G98" s="14"/>
      <c r="H98" s="14"/>
      <c r="I98" s="14" t="s">
        <v>405</v>
      </c>
      <c r="J98" s="14"/>
      <c r="K98" s="14"/>
      <c r="O98">
        <f>O96-O97</f>
        <v>12733</v>
      </c>
    </row>
    <row r="99" ht="15.75" spans="1:15">
      <c r="A99" s="14"/>
      <c r="B99" s="14"/>
      <c r="C99" s="14"/>
      <c r="D99" s="14"/>
      <c r="E99" s="14"/>
      <c r="F99" s="14"/>
      <c r="G99" s="15" t="s">
        <v>406</v>
      </c>
      <c r="H99" s="15"/>
      <c r="I99" s="14" t="s">
        <v>407</v>
      </c>
      <c r="J99" s="14"/>
      <c r="K99" s="14"/>
      <c r="O99">
        <f>O98/O97*100</f>
        <v>3.27297871137227</v>
      </c>
    </row>
    <row r="100" ht="15.75" spans="1:15">
      <c r="A100" s="14"/>
      <c r="B100" s="14"/>
      <c r="C100" s="14"/>
      <c r="D100" s="14"/>
      <c r="E100" s="14"/>
      <c r="F100" s="14"/>
      <c r="G100" s="14"/>
      <c r="H100" s="14"/>
      <c r="I100" s="14" t="s">
        <v>393</v>
      </c>
      <c r="J100" s="14"/>
      <c r="K100" s="14"/>
      <c r="O100">
        <v>397478</v>
      </c>
    </row>
    <row r="101" ht="15.75" spans="1: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O101">
        <f>O100*1.079%</f>
        <v>4288.78762</v>
      </c>
    </row>
    <row r="102" ht="15.75" spans="1: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O102">
        <v>397478</v>
      </c>
    </row>
    <row r="103" ht="15.75" spans="1: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O103">
        <f>O102+O101</f>
        <v>401766.78762</v>
      </c>
    </row>
    <row r="104" ht="15.75" spans="1:11">
      <c r="A104" s="14"/>
      <c r="B104" s="14"/>
      <c r="C104" s="14"/>
      <c r="D104" s="14"/>
      <c r="E104" s="14"/>
      <c r="F104" s="14"/>
      <c r="G104" s="14"/>
      <c r="H104" s="14"/>
      <c r="I104" s="25" t="s">
        <v>408</v>
      </c>
      <c r="J104" s="14"/>
      <c r="K104" s="14"/>
    </row>
    <row r="105" ht="15.75" spans="1:16">
      <c r="A105" s="14"/>
      <c r="B105" s="14"/>
      <c r="C105" s="14"/>
      <c r="D105" s="14"/>
      <c r="E105" s="14"/>
      <c r="F105" s="14"/>
      <c r="G105" s="14"/>
      <c r="H105" s="14"/>
      <c r="I105" s="14" t="s">
        <v>409</v>
      </c>
      <c r="J105" s="14"/>
      <c r="K105" s="14"/>
      <c r="N105" t="e">
        <f>#REF!*4</f>
        <v>#REF!</v>
      </c>
      <c r="O105">
        <v>401767</v>
      </c>
      <c r="P105" t="e">
        <f>N105/O105*100</f>
        <v>#REF!</v>
      </c>
    </row>
    <row r="106" ht="15.75" spans="1:1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ht="15.75" spans="1:1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O107">
        <f>O105/4</f>
        <v>100441.75</v>
      </c>
    </row>
    <row r="108" ht="15.75" spans="1:12">
      <c r="A108" s="14"/>
      <c r="B108" s="14"/>
      <c r="C108" s="14"/>
      <c r="D108" s="14"/>
      <c r="E108" s="14"/>
      <c r="F108" s="14"/>
      <c r="G108" s="14"/>
      <c r="H108" s="14"/>
      <c r="I108" s="14"/>
      <c r="J108">
        <v>100442</v>
      </c>
      <c r="L108" t="s">
        <v>9</v>
      </c>
    </row>
    <row r="115" spans="14:14">
      <c r="N115">
        <v>2017</v>
      </c>
    </row>
    <row r="116" spans="14:14">
      <c r="N116">
        <v>51</v>
      </c>
    </row>
    <row r="117" spans="14:14">
      <c r="N117">
        <v>43</v>
      </c>
    </row>
    <row r="118" spans="14:14">
      <c r="N118">
        <v>28</v>
      </c>
    </row>
    <row r="119" spans="14:14">
      <c r="N119">
        <v>17</v>
      </c>
    </row>
    <row r="120" spans="14:14">
      <c r="N120">
        <v>53</v>
      </c>
    </row>
    <row r="121" spans="14:14">
      <c r="N121">
        <v>183</v>
      </c>
    </row>
    <row r="122" spans="14:14">
      <c r="N122">
        <v>48</v>
      </c>
    </row>
    <row r="123" spans="14:14">
      <c r="N123">
        <v>86</v>
      </c>
    </row>
    <row r="124" spans="14:14">
      <c r="N124">
        <v>220</v>
      </c>
    </row>
    <row r="125" spans="14:14">
      <c r="N125">
        <v>52</v>
      </c>
    </row>
    <row r="126" spans="14:14">
      <c r="N126">
        <v>39</v>
      </c>
    </row>
    <row r="127" spans="14:14">
      <c r="N127">
        <v>27</v>
      </c>
    </row>
    <row r="128" spans="14:14">
      <c r="N128">
        <v>104</v>
      </c>
    </row>
    <row r="129" spans="14:14">
      <c r="N129">
        <v>125</v>
      </c>
    </row>
    <row r="130" spans="14:14">
      <c r="N130">
        <v>87</v>
      </c>
    </row>
    <row r="131" spans="14:14">
      <c r="N131">
        <v>67</v>
      </c>
    </row>
    <row r="132" spans="14:14">
      <c r="N132">
        <v>110</v>
      </c>
    </row>
    <row r="133" spans="14:14">
      <c r="N133">
        <v>75</v>
      </c>
    </row>
    <row r="134" spans="14:14">
      <c r="N134">
        <v>165</v>
      </c>
    </row>
    <row r="135" spans="14:14">
      <c r="N135">
        <v>93</v>
      </c>
    </row>
    <row r="136" spans="14:14">
      <c r="N136">
        <v>58</v>
      </c>
    </row>
    <row r="137" spans="14:14">
      <c r="N137">
        <f>SUM(N116:N136)</f>
        <v>1731</v>
      </c>
    </row>
    <row r="203" spans="17:17">
      <c r="Q203">
        <f>Q204-O204</f>
        <v>4189</v>
      </c>
    </row>
    <row r="204" spans="15:18">
      <c r="O204">
        <v>393235</v>
      </c>
      <c r="Q204">
        <v>397424</v>
      </c>
      <c r="R204" t="s">
        <v>410</v>
      </c>
    </row>
    <row r="205" spans="15:16">
      <c r="O205">
        <f>O204/5</f>
        <v>78647</v>
      </c>
      <c r="P205">
        <v>21</v>
      </c>
    </row>
    <row r="206" spans="15:17">
      <c r="O206" t="e">
        <f>#REF!/O205*100</f>
        <v>#REF!</v>
      </c>
      <c r="P206">
        <f>O204*23.16%</f>
        <v>91073.226</v>
      </c>
      <c r="Q206">
        <f>Q203/Q204*100</f>
        <v>1.05403800475059</v>
      </c>
    </row>
    <row r="207" spans="17:17">
      <c r="Q207">
        <v>24.21</v>
      </c>
    </row>
    <row r="208" spans="17:18">
      <c r="Q208">
        <f>Q204*Q207%</f>
        <v>96216.3504</v>
      </c>
      <c r="R208">
        <f>Q204+Q203</f>
        <v>401613</v>
      </c>
    </row>
    <row r="209" spans="18:18">
      <c r="R209">
        <f>R208*24.8%</f>
        <v>99600.024</v>
      </c>
    </row>
  </sheetData>
  <mergeCells count="27">
    <mergeCell ref="A1:M1"/>
    <mergeCell ref="A2:M2"/>
    <mergeCell ref="B4:D4"/>
    <mergeCell ref="E4:G4"/>
    <mergeCell ref="H4:J4"/>
    <mergeCell ref="K4:M4"/>
    <mergeCell ref="N4:P4"/>
    <mergeCell ref="Q4:S4"/>
    <mergeCell ref="A11:M11"/>
    <mergeCell ref="A12:M12"/>
    <mergeCell ref="B14:D14"/>
    <mergeCell ref="E14:G14"/>
    <mergeCell ref="H14:J14"/>
    <mergeCell ref="K14:M14"/>
    <mergeCell ref="N14:P14"/>
    <mergeCell ref="Q14:S14"/>
    <mergeCell ref="I20:N20"/>
    <mergeCell ref="I21:N21"/>
    <mergeCell ref="I22:N22"/>
    <mergeCell ref="I23:N23"/>
    <mergeCell ref="I26:N26"/>
    <mergeCell ref="I27:N27"/>
    <mergeCell ref="A88:J88"/>
    <mergeCell ref="A89:J89"/>
    <mergeCell ref="A4:A5"/>
    <mergeCell ref="A14:A15"/>
    <mergeCell ref="A91:A92"/>
  </mergeCells>
  <pageMargins left="0.708661417322835" right="0.708661417322835" top="0.748031496062992" bottom="0.748031496062992" header="0.31496062992126" footer="0.31496062992126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PELAYANANAIRMINUM2014</vt:lpstr>
      <vt:lpstr>PELAYANANAIRMINUM2015</vt:lpstr>
      <vt:lpstr>PELAYANANAIRMINUM2016</vt:lpstr>
      <vt:lpstr>PELAYANANAIRMINUM2017</vt:lpstr>
      <vt:lpstr>REKAPDATAAIRMINUMDANSANITASI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2017-03-07T07:15:00Z</dcterms:created>
  <cp:lastPrinted>2020-01-29T07:45:00Z</cp:lastPrinted>
  <dcterms:modified xsi:type="dcterms:W3CDTF">2020-12-03T06:16:13Z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